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420" yWindow="-105" windowWidth="16890" windowHeight="12570" tabRatio="599"/>
  </bookViews>
  <sheets>
    <sheet name="Tilgung_jährl-Verr" sheetId="2" r:id="rId1"/>
    <sheet name="Tilgung_mtl-Verr" sheetId="3" r:id="rId2"/>
    <sheet name="Grafik" sheetId="4" r:id="rId3"/>
    <sheet name="Übersicht" sheetId="1" r:id="rId4"/>
    <sheet name="Modul1" sheetId="5" state="veryHidden" r:id="rId5"/>
  </sheets>
  <calcPr calcId="125725"/>
</workbook>
</file>

<file path=xl/calcChain.xml><?xml version="1.0" encoding="utf-8"?>
<calcChain xmlns="http://schemas.openxmlformats.org/spreadsheetml/2006/main">
  <c r="G5" i="4"/>
  <c r="G6"/>
  <c r="C9" i="2"/>
  <c r="E9" s="1"/>
  <c r="C13"/>
  <c r="D13"/>
  <c r="B14"/>
  <c r="B15"/>
  <c r="B16"/>
  <c r="B17"/>
  <c r="B18"/>
  <c r="B19"/>
  <c r="B20"/>
  <c r="B2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D54"/>
  <c r="D55"/>
  <c r="D59"/>
  <c r="B5" i="3"/>
  <c r="B13" s="1"/>
  <c r="C13" s="1"/>
  <c r="G13" i="2"/>
  <c r="E13" l="1"/>
  <c r="B9" i="3"/>
  <c r="D9" s="1"/>
  <c r="D13" s="1"/>
  <c r="H13" s="1"/>
  <c r="F13"/>
  <c r="H13" i="2" l="1"/>
  <c r="I13" s="1"/>
  <c r="F13"/>
  <c r="C14" s="1"/>
  <c r="E13" i="3"/>
  <c r="B14" s="1"/>
  <c r="G13"/>
  <c r="D14" i="2" l="1"/>
  <c r="H14"/>
  <c r="E14"/>
  <c r="F14" s="1"/>
  <c r="C14" i="3"/>
  <c r="G14" i="2" l="1"/>
  <c r="I14" s="1"/>
  <c r="C15"/>
  <c r="F14" i="3"/>
  <c r="D14"/>
  <c r="D15" i="2" l="1"/>
  <c r="E15" s="1"/>
  <c r="H15" s="1"/>
  <c r="G14" i="3"/>
  <c r="E14"/>
  <c r="B15" s="1"/>
  <c r="H14"/>
  <c r="F15" i="2" l="1"/>
  <c r="C15" i="3"/>
  <c r="C16" i="2" l="1"/>
  <c r="G15"/>
  <c r="I15" s="1"/>
  <c r="F15" i="3"/>
  <c r="D15"/>
  <c r="D16" i="2" l="1"/>
  <c r="E16" s="1"/>
  <c r="G15" i="3"/>
  <c r="E15"/>
  <c r="B16" s="1"/>
  <c r="H15"/>
  <c r="H16" i="2" l="1"/>
  <c r="F16"/>
  <c r="C16" i="3"/>
  <c r="C17" i="2" l="1"/>
  <c r="G16"/>
  <c r="I16" s="1"/>
  <c r="F16" i="3"/>
  <c r="H16"/>
  <c r="D16"/>
  <c r="E17" i="2" l="1"/>
  <c r="H17" s="1"/>
  <c r="D17"/>
  <c r="G16" i="3"/>
  <c r="E16"/>
  <c r="B17" s="1"/>
  <c r="F17" i="2" l="1"/>
  <c r="C17" i="3"/>
  <c r="C18" i="2" l="1"/>
  <c r="G17"/>
  <c r="I17" s="1"/>
  <c r="F17" i="3"/>
  <c r="D17"/>
  <c r="H17" s="1"/>
  <c r="E18" i="2" l="1"/>
  <c r="H18" s="1"/>
  <c r="D18"/>
  <c r="G17" i="3"/>
  <c r="E17"/>
  <c r="B18" s="1"/>
  <c r="F18" i="2" l="1"/>
  <c r="C18" i="3"/>
  <c r="G18" i="2" l="1"/>
  <c r="I18" s="1"/>
  <c r="C19"/>
  <c r="F18" i="3"/>
  <c r="H18"/>
  <c r="D18"/>
  <c r="D19" i="2" l="1"/>
  <c r="E19" s="1"/>
  <c r="G18" i="3"/>
  <c r="E18"/>
  <c r="B19" s="1"/>
  <c r="H19" i="2" l="1"/>
  <c r="F19"/>
  <c r="C19" i="3"/>
  <c r="G19" i="2" l="1"/>
  <c r="I19" s="1"/>
  <c r="C20"/>
  <c r="H19" i="3"/>
  <c r="F19"/>
  <c r="D19"/>
  <c r="D20" i="2" l="1"/>
  <c r="E20" s="1"/>
  <c r="G19" i="3"/>
  <c r="E19"/>
  <c r="B20" s="1"/>
  <c r="H20" i="2" l="1"/>
  <c r="F20"/>
  <c r="C20" i="3"/>
  <c r="C21" i="2" l="1"/>
  <c r="G20"/>
  <c r="I20" s="1"/>
  <c r="F20" i="3"/>
  <c r="H20"/>
  <c r="D20"/>
  <c r="E21" i="2" l="1"/>
  <c r="H21" s="1"/>
  <c r="D21"/>
  <c r="G20" i="3"/>
  <c r="E20"/>
  <c r="B21" s="1"/>
  <c r="F21" i="2" l="1"/>
  <c r="C21" i="3"/>
  <c r="C22" i="2" l="1"/>
  <c r="G21"/>
  <c r="I21" s="1"/>
  <c r="H21" i="3"/>
  <c r="F21"/>
  <c r="D21"/>
  <c r="H22" i="2" l="1"/>
  <c r="E22"/>
  <c r="F22" s="1"/>
  <c r="D22"/>
  <c r="G21" i="3"/>
  <c r="E21"/>
  <c r="B22" s="1"/>
  <c r="G22" i="2" l="1"/>
  <c r="I22" s="1"/>
  <c r="C23"/>
  <c r="C22" i="3"/>
  <c r="H23" i="2" l="1"/>
  <c r="E23"/>
  <c r="F23" s="1"/>
  <c r="D23"/>
  <c r="F22" i="3"/>
  <c r="H22"/>
  <c r="D22"/>
  <c r="G23" i="2" l="1"/>
  <c r="I23" s="1"/>
  <c r="C24"/>
  <c r="G22" i="3"/>
  <c r="E22"/>
  <c r="B23" s="1"/>
  <c r="D24" i="2" l="1"/>
  <c r="E24" s="1"/>
  <c r="C23" i="3"/>
  <c r="H24" i="2" l="1"/>
  <c r="F24"/>
  <c r="H23" i="3"/>
  <c r="F23"/>
  <c r="D23"/>
  <c r="C25" i="2" l="1"/>
  <c r="G24"/>
  <c r="I24" s="1"/>
  <c r="G23" i="3"/>
  <c r="E23"/>
  <c r="B24" s="1"/>
  <c r="D25" i="2" l="1"/>
  <c r="E25" s="1"/>
  <c r="C24" i="3"/>
  <c r="H25" i="2" l="1"/>
  <c r="F25"/>
  <c r="F24" i="3"/>
  <c r="H24"/>
  <c r="D24"/>
  <c r="G25" i="2" l="1"/>
  <c r="I25" s="1"/>
  <c r="C26"/>
  <c r="G24" i="3"/>
  <c r="E24"/>
  <c r="B25" s="1"/>
  <c r="D26" i="2" l="1"/>
  <c r="E26" s="1"/>
  <c r="F26" s="1"/>
  <c r="C25" i="3"/>
  <c r="G26" i="2" l="1"/>
  <c r="I26" s="1"/>
  <c r="C27"/>
  <c r="H26"/>
  <c r="H25" i="3"/>
  <c r="F25"/>
  <c r="D25"/>
  <c r="E27" i="2" l="1"/>
  <c r="H27" s="1"/>
  <c r="D27"/>
  <c r="G25" i="3"/>
  <c r="E25"/>
  <c r="B26" s="1"/>
  <c r="F27" i="2" l="1"/>
  <c r="G27" s="1"/>
  <c r="I27" s="1"/>
  <c r="C26" i="3"/>
  <c r="C28" i="2" l="1"/>
  <c r="F26" i="3"/>
  <c r="H26"/>
  <c r="D26"/>
  <c r="E28" i="2" l="1"/>
  <c r="H28" s="1"/>
  <c r="D28"/>
  <c r="G26" i="3"/>
  <c r="E26"/>
  <c r="B27" s="1"/>
  <c r="F28" i="2" l="1"/>
  <c r="C29" s="1"/>
  <c r="C27" i="3"/>
  <c r="G28" i="2" l="1"/>
  <c r="I28" s="1"/>
  <c r="D29"/>
  <c r="E29" s="1"/>
  <c r="H27" i="3"/>
  <c r="F27"/>
  <c r="D27"/>
  <c r="H29" i="2" l="1"/>
  <c r="F29"/>
  <c r="C30" s="1"/>
  <c r="G27" i="3"/>
  <c r="E27"/>
  <c r="B28" s="1"/>
  <c r="G29" i="2" l="1"/>
  <c r="I29" s="1"/>
  <c r="D30"/>
  <c r="E30" s="1"/>
  <c r="C28" i="3"/>
  <c r="F30" i="2" l="1"/>
  <c r="H30"/>
  <c r="H28" i="3"/>
  <c r="F28"/>
  <c r="D28"/>
  <c r="G30" i="2" l="1"/>
  <c r="I30" s="1"/>
  <c r="C31"/>
  <c r="G28" i="3"/>
  <c r="E28"/>
  <c r="B29" s="1"/>
  <c r="F31" i="2" l="1"/>
  <c r="E31"/>
  <c r="H31" s="1"/>
  <c r="D31"/>
  <c r="C29" i="3"/>
  <c r="G31" i="2" l="1"/>
  <c r="I31" s="1"/>
  <c r="C32"/>
  <c r="F29" i="3"/>
  <c r="H29"/>
  <c r="D29"/>
  <c r="H32" i="2" l="1"/>
  <c r="E32"/>
  <c r="F32" s="1"/>
  <c r="D32"/>
  <c r="G29" i="3"/>
  <c r="E29"/>
  <c r="B30" s="1"/>
  <c r="C33" i="2" l="1"/>
  <c r="G32"/>
  <c r="I32" s="1"/>
  <c r="C30" i="3"/>
  <c r="D33" i="2" l="1"/>
  <c r="E33" s="1"/>
  <c r="H30" i="3"/>
  <c r="F30"/>
  <c r="D30"/>
  <c r="H33" i="2" l="1"/>
  <c r="F33"/>
  <c r="G30" i="3"/>
  <c r="E30"/>
  <c r="B31" s="1"/>
  <c r="G33" i="2" l="1"/>
  <c r="I33" s="1"/>
  <c r="C34"/>
  <c r="C31" i="3"/>
  <c r="D34" i="2" l="1"/>
  <c r="E34" s="1"/>
  <c r="F31" i="3"/>
  <c r="H31"/>
  <c r="D31"/>
  <c r="H34" i="2" l="1"/>
  <c r="F34"/>
  <c r="G31" i="3"/>
  <c r="E31"/>
  <c r="B32" s="1"/>
  <c r="C35" i="2" l="1"/>
  <c r="G34"/>
  <c r="I34" s="1"/>
  <c r="C32" i="3"/>
  <c r="E35" i="2" l="1"/>
  <c r="F35" s="1"/>
  <c r="D35"/>
  <c r="H32" i="3"/>
  <c r="F32"/>
  <c r="D32"/>
  <c r="C36" i="2" l="1"/>
  <c r="G35"/>
  <c r="I35" s="1"/>
  <c r="H35"/>
  <c r="G32" i="3"/>
  <c r="E32"/>
  <c r="B33" s="1"/>
  <c r="F36" i="2" l="1"/>
  <c r="E36"/>
  <c r="H36" s="1"/>
  <c r="D36"/>
  <c r="C33" i="3"/>
  <c r="G36" i="2" l="1"/>
  <c r="I36" s="1"/>
  <c r="C37"/>
  <c r="F33" i="3"/>
  <c r="H33"/>
  <c r="D33"/>
  <c r="E37" i="2" l="1"/>
  <c r="H37" s="1"/>
  <c r="D37"/>
  <c r="G33" i="3"/>
  <c r="E33"/>
  <c r="B34" s="1"/>
  <c r="F37" i="2" l="1"/>
  <c r="C34" i="3"/>
  <c r="G37" i="2" l="1"/>
  <c r="I37" s="1"/>
  <c r="C38"/>
  <c r="H34" i="3"/>
  <c r="F34"/>
  <c r="D34"/>
  <c r="E38" i="2" l="1"/>
  <c r="H38" s="1"/>
  <c r="D38"/>
  <c r="G34" i="3"/>
  <c r="E34"/>
  <c r="B35" s="1"/>
  <c r="F38" i="2" l="1"/>
  <c r="C35" i="3"/>
  <c r="G38" i="2" l="1"/>
  <c r="I38" s="1"/>
  <c r="C39"/>
  <c r="H35" i="3"/>
  <c r="F35"/>
  <c r="D35"/>
  <c r="D39" i="2" l="1"/>
  <c r="E39" s="1"/>
  <c r="G35" i="3"/>
  <c r="E35"/>
  <c r="B36" s="1"/>
  <c r="H39" i="2" l="1"/>
  <c r="F39"/>
  <c r="C36" i="3"/>
  <c r="G39" i="2" l="1"/>
  <c r="I39" s="1"/>
  <c r="C40"/>
  <c r="F36" i="3"/>
  <c r="H36"/>
  <c r="D36"/>
  <c r="D40" i="2" l="1"/>
  <c r="E40" s="1"/>
  <c r="G36" i="3"/>
  <c r="E36"/>
  <c r="B37" s="1"/>
  <c r="H40" i="2" l="1"/>
  <c r="F40"/>
  <c r="C37" i="3"/>
  <c r="G40" i="2" l="1"/>
  <c r="I40" s="1"/>
  <c r="C41"/>
  <c r="H37" i="3"/>
  <c r="F37"/>
  <c r="D37"/>
  <c r="E41" i="2" l="1"/>
  <c r="F41" s="1"/>
  <c r="D41"/>
  <c r="G37" i="3"/>
  <c r="E37"/>
  <c r="B38" s="1"/>
  <c r="C42" i="2" l="1"/>
  <c r="G41"/>
  <c r="I41" s="1"/>
  <c r="H41"/>
  <c r="C38" i="3"/>
  <c r="D42" i="2" l="1"/>
  <c r="E42" s="1"/>
  <c r="H38" i="3"/>
  <c r="F38"/>
  <c r="D38"/>
  <c r="F42" i="2" l="1"/>
  <c r="H42"/>
  <c r="G38" i="3"/>
  <c r="E38"/>
  <c r="B39" s="1"/>
  <c r="C43" i="2" l="1"/>
  <c r="G42"/>
  <c r="I42" s="1"/>
  <c r="C39" i="3"/>
  <c r="E43" i="2" l="1"/>
  <c r="H43" s="1"/>
  <c r="D43"/>
  <c r="H39" i="3"/>
  <c r="F39"/>
  <c r="D39"/>
  <c r="F43" i="2" l="1"/>
  <c r="G43" s="1"/>
  <c r="I43" s="1"/>
  <c r="G39" i="3"/>
  <c r="E39"/>
  <c r="B40" s="1"/>
  <c r="C40" l="1"/>
  <c r="F40" l="1"/>
  <c r="H40"/>
  <c r="D40"/>
  <c r="G40" l="1"/>
  <c r="E40"/>
  <c r="B41" s="1"/>
  <c r="C41" l="1"/>
  <c r="H41" l="1"/>
  <c r="F41"/>
  <c r="D41"/>
  <c r="G41" l="1"/>
  <c r="E41"/>
  <c r="B42" s="1"/>
  <c r="C42" l="1"/>
  <c r="H42" l="1"/>
  <c r="F42"/>
  <c r="D42"/>
  <c r="G42" l="1"/>
  <c r="E42"/>
  <c r="B43" s="1"/>
  <c r="C43" l="1"/>
  <c r="F43" l="1"/>
  <c r="D43"/>
  <c r="H43" s="1"/>
  <c r="G43" l="1"/>
  <c r="E43"/>
  <c r="B44" s="1"/>
  <c r="C44" l="1"/>
  <c r="F44" l="1"/>
  <c r="D44"/>
  <c r="H44" s="1"/>
  <c r="G44" l="1"/>
  <c r="E44"/>
  <c r="B45" s="1"/>
  <c r="C45" l="1"/>
  <c r="H45" l="1"/>
  <c r="F45"/>
  <c r="D45"/>
  <c r="G45" l="1"/>
  <c r="E45"/>
  <c r="B46" s="1"/>
  <c r="C46" l="1"/>
  <c r="H46" l="1"/>
  <c r="F46"/>
  <c r="D46"/>
  <c r="G46" l="1"/>
  <c r="E46"/>
  <c r="B47" s="1"/>
  <c r="C47" l="1"/>
  <c r="H47" l="1"/>
  <c r="F47"/>
  <c r="D47"/>
  <c r="G47" l="1"/>
  <c r="E47"/>
  <c r="B48" s="1"/>
  <c r="C48" l="1"/>
  <c r="F48" l="1"/>
  <c r="H48"/>
  <c r="D48"/>
  <c r="G48" l="1"/>
  <c r="E48"/>
  <c r="B49" s="1"/>
  <c r="C49" l="1"/>
  <c r="H49" l="1"/>
  <c r="F49"/>
  <c r="D49"/>
  <c r="G49" l="1"/>
  <c r="E49"/>
  <c r="B50" s="1"/>
  <c r="C50" l="1"/>
  <c r="H50" l="1"/>
  <c r="F50"/>
  <c r="D50"/>
  <c r="G50" l="1"/>
  <c r="E50"/>
  <c r="B51" s="1"/>
  <c r="C51" l="1"/>
  <c r="H51" l="1"/>
  <c r="F51"/>
  <c r="D51"/>
  <c r="G51" l="1"/>
  <c r="E51"/>
  <c r="B52" s="1"/>
  <c r="C52" l="1"/>
  <c r="F52" l="1"/>
  <c r="H52"/>
  <c r="D52"/>
  <c r="G52" l="1"/>
  <c r="E52"/>
  <c r="B53" s="1"/>
  <c r="C53" l="1"/>
  <c r="F53" l="1"/>
  <c r="H53"/>
  <c r="D53"/>
  <c r="G53" l="1"/>
  <c r="E53"/>
  <c r="B54" s="1"/>
  <c r="C54" l="1"/>
  <c r="H54" l="1"/>
  <c r="F54"/>
  <c r="D54"/>
  <c r="G54" l="1"/>
  <c r="E54"/>
  <c r="B55" s="1"/>
  <c r="C55" l="1"/>
  <c r="H55" l="1"/>
  <c r="F55"/>
  <c r="D55"/>
  <c r="G55" l="1"/>
  <c r="E55"/>
  <c r="B56" s="1"/>
  <c r="C56" l="1"/>
  <c r="H56" l="1"/>
  <c r="F56"/>
  <c r="D56"/>
  <c r="G56" l="1"/>
  <c r="E56"/>
  <c r="B57" s="1"/>
  <c r="C57" l="1"/>
  <c r="F57" l="1"/>
  <c r="D57"/>
  <c r="G57" l="1"/>
  <c r="E57"/>
  <c r="B58" s="1"/>
  <c r="H57"/>
  <c r="C58" l="1"/>
  <c r="H58" l="1"/>
  <c r="F58"/>
  <c r="D58"/>
  <c r="G58" l="1"/>
  <c r="E58"/>
  <c r="B59" s="1"/>
  <c r="C59" l="1"/>
  <c r="H59" l="1"/>
  <c r="F59"/>
  <c r="D59"/>
  <c r="G59" l="1"/>
  <c r="E59"/>
  <c r="B60" s="1"/>
  <c r="C60" l="1"/>
  <c r="H60" l="1"/>
  <c r="F60"/>
  <c r="D60"/>
  <c r="G60" l="1"/>
  <c r="E60"/>
  <c r="B61" s="1"/>
  <c r="C61" l="1"/>
  <c r="F61" l="1"/>
  <c r="D61"/>
  <c r="H61" s="1"/>
  <c r="G61" l="1"/>
  <c r="E61"/>
  <c r="B62" s="1"/>
  <c r="C62" l="1"/>
  <c r="H62" l="1"/>
  <c r="F62"/>
  <c r="D62"/>
  <c r="G62" l="1"/>
  <c r="E62"/>
  <c r="B63" s="1"/>
  <c r="C63" l="1"/>
  <c r="H63" l="1"/>
  <c r="F63"/>
  <c r="D63"/>
  <c r="G63" l="1"/>
  <c r="E63"/>
  <c r="B64" s="1"/>
  <c r="C64" l="1"/>
  <c r="H64" l="1"/>
  <c r="F64"/>
  <c r="D64"/>
  <c r="G64" l="1"/>
  <c r="E64"/>
  <c r="B65" s="1"/>
  <c r="C65" l="1"/>
  <c r="F65" l="1"/>
  <c r="H65"/>
  <c r="D65"/>
  <c r="G65" l="1"/>
  <c r="E65"/>
  <c r="B66" s="1"/>
  <c r="C66" l="1"/>
  <c r="H66" l="1"/>
  <c r="F66"/>
  <c r="D66"/>
  <c r="G66" l="1"/>
  <c r="E66"/>
  <c r="B67" s="1"/>
  <c r="C67" l="1"/>
  <c r="H67" l="1"/>
  <c r="F67"/>
  <c r="D67"/>
  <c r="G67" l="1"/>
  <c r="E67"/>
  <c r="B68" s="1"/>
  <c r="C68" l="1"/>
  <c r="H68" l="1"/>
  <c r="F68"/>
  <c r="D68"/>
  <c r="G68" l="1"/>
  <c r="E68"/>
  <c r="B69" s="1"/>
  <c r="C69" l="1"/>
  <c r="F69" l="1"/>
  <c r="D69"/>
  <c r="H69" s="1"/>
  <c r="G69" l="1"/>
  <c r="E69"/>
  <c r="B70" s="1"/>
  <c r="C70" l="1"/>
  <c r="H70" l="1"/>
  <c r="F70"/>
  <c r="D70"/>
  <c r="G70" l="1"/>
  <c r="E70"/>
  <c r="B71" s="1"/>
  <c r="C71" l="1"/>
  <c r="H71" l="1"/>
  <c r="F71"/>
  <c r="D71"/>
  <c r="G71" l="1"/>
  <c r="E71"/>
  <c r="B72" s="1"/>
  <c r="C72" l="1"/>
  <c r="H72" l="1"/>
  <c r="F72"/>
  <c r="D72"/>
  <c r="G72" l="1"/>
  <c r="E72"/>
  <c r="B73" s="1"/>
  <c r="C73" l="1"/>
  <c r="F73" l="1"/>
  <c r="D73"/>
  <c r="G73" l="1"/>
  <c r="E73"/>
  <c r="B74" s="1"/>
  <c r="H73"/>
  <c r="C74" l="1"/>
  <c r="H74" l="1"/>
  <c r="F74"/>
  <c r="D74"/>
  <c r="G74" l="1"/>
  <c r="E74"/>
  <c r="B75" s="1"/>
  <c r="C75" l="1"/>
  <c r="H75" l="1"/>
  <c r="F75"/>
  <c r="D75"/>
  <c r="G75" l="1"/>
  <c r="E75"/>
  <c r="B76" s="1"/>
  <c r="C76" l="1"/>
  <c r="F76" l="1"/>
  <c r="D76"/>
  <c r="H76" s="1"/>
  <c r="G76" l="1"/>
  <c r="E76"/>
  <c r="B77" s="1"/>
  <c r="C77" l="1"/>
  <c r="F77" l="1"/>
  <c r="H77"/>
  <c r="D77"/>
  <c r="G77" l="1"/>
  <c r="E77"/>
  <c r="B78" s="1"/>
  <c r="C78" l="1"/>
  <c r="H78" l="1"/>
  <c r="F78"/>
  <c r="D78"/>
  <c r="G78" l="1"/>
  <c r="E78"/>
  <c r="B79" s="1"/>
  <c r="C79" l="1"/>
  <c r="H79" l="1"/>
  <c r="F79"/>
  <c r="D79"/>
  <c r="G79" l="1"/>
  <c r="E79"/>
  <c r="B80" s="1"/>
  <c r="C80" l="1"/>
  <c r="H80" l="1"/>
  <c r="F80"/>
  <c r="D80"/>
  <c r="G80" l="1"/>
  <c r="E80"/>
  <c r="B81" s="1"/>
  <c r="C81" l="1"/>
  <c r="F81" l="1"/>
  <c r="H81"/>
  <c r="D81"/>
  <c r="G81" l="1"/>
  <c r="E81"/>
  <c r="B82" s="1"/>
  <c r="C82" l="1"/>
  <c r="H82" l="1"/>
  <c r="F82"/>
  <c r="D82"/>
  <c r="G82" l="1"/>
  <c r="E82"/>
  <c r="B83" s="1"/>
  <c r="C83" l="1"/>
  <c r="H83" l="1"/>
  <c r="F83"/>
  <c r="D83"/>
  <c r="G83" l="1"/>
  <c r="E83"/>
  <c r="B84" s="1"/>
  <c r="C84" l="1"/>
  <c r="H84" l="1"/>
  <c r="F84"/>
  <c r="D84"/>
  <c r="G84" l="1"/>
  <c r="E84"/>
  <c r="B85" s="1"/>
  <c r="C85" l="1"/>
  <c r="F85" l="1"/>
  <c r="H85"/>
  <c r="D85"/>
  <c r="G85" l="1"/>
  <c r="E85"/>
  <c r="B86" s="1"/>
  <c r="C86" l="1"/>
  <c r="H86" l="1"/>
  <c r="F86"/>
  <c r="D86"/>
  <c r="G86" l="1"/>
  <c r="E86"/>
  <c r="B87" s="1"/>
  <c r="C87" l="1"/>
  <c r="H87" l="1"/>
  <c r="F87"/>
  <c r="D87"/>
  <c r="G87" l="1"/>
  <c r="E87"/>
  <c r="B88" s="1"/>
  <c r="C88" l="1"/>
  <c r="H88" l="1"/>
  <c r="F88"/>
  <c r="D88"/>
  <c r="G88" l="1"/>
  <c r="E88"/>
  <c r="B89" s="1"/>
  <c r="C89" l="1"/>
  <c r="F89" l="1"/>
  <c r="H89"/>
  <c r="D89"/>
  <c r="G89" l="1"/>
  <c r="E89"/>
  <c r="B90" s="1"/>
  <c r="C90" l="1"/>
  <c r="H90" l="1"/>
  <c r="F90"/>
  <c r="D90"/>
  <c r="G90" l="1"/>
  <c r="E90"/>
  <c r="B91" s="1"/>
  <c r="C91" l="1"/>
  <c r="H91" l="1"/>
  <c r="F91"/>
  <c r="D91"/>
  <c r="G91" l="1"/>
  <c r="E91"/>
  <c r="B92" s="1"/>
  <c r="C92" l="1"/>
  <c r="H92" l="1"/>
  <c r="F92"/>
  <c r="D92"/>
  <c r="G92" l="1"/>
  <c r="E92"/>
  <c r="B93" s="1"/>
  <c r="C93" l="1"/>
  <c r="F93" l="1"/>
  <c r="D93"/>
  <c r="G93" l="1"/>
  <c r="E93"/>
  <c r="B94" s="1"/>
  <c r="H93"/>
  <c r="C94" l="1"/>
  <c r="H94" l="1"/>
  <c r="F94"/>
  <c r="D94"/>
  <c r="G94" l="1"/>
  <c r="E94"/>
  <c r="B95" s="1"/>
  <c r="C95" l="1"/>
  <c r="H95" l="1"/>
  <c r="F95"/>
  <c r="D95"/>
  <c r="G95" l="1"/>
  <c r="E95"/>
  <c r="B96" s="1"/>
  <c r="C96" l="1"/>
  <c r="H96" l="1"/>
  <c r="F96"/>
  <c r="D96"/>
  <c r="G96" l="1"/>
  <c r="E96"/>
  <c r="B97" s="1"/>
  <c r="C97" l="1"/>
  <c r="F97" l="1"/>
  <c r="H97"/>
  <c r="D97"/>
  <c r="G97" l="1"/>
  <c r="E97"/>
  <c r="B98" s="1"/>
  <c r="C98" l="1"/>
  <c r="H98" l="1"/>
  <c r="F98"/>
  <c r="D98"/>
  <c r="G98" l="1"/>
  <c r="E98"/>
  <c r="B99" s="1"/>
  <c r="C99" l="1"/>
  <c r="H99" l="1"/>
  <c r="F99"/>
  <c r="D99"/>
  <c r="G99" l="1"/>
  <c r="E99"/>
  <c r="B100" s="1"/>
  <c r="C100" l="1"/>
  <c r="H100" l="1"/>
  <c r="F100"/>
  <c r="D100"/>
  <c r="G100" l="1"/>
  <c r="E100"/>
  <c r="B101" s="1"/>
  <c r="C101" l="1"/>
  <c r="F101" l="1"/>
  <c r="H101"/>
  <c r="D101"/>
  <c r="G101" l="1"/>
  <c r="E101"/>
  <c r="B102" s="1"/>
  <c r="C102" l="1"/>
  <c r="H102" l="1"/>
  <c r="F102"/>
  <c r="D102"/>
  <c r="G102" l="1"/>
  <c r="E102"/>
  <c r="B103" s="1"/>
  <c r="C103" l="1"/>
  <c r="F103" l="1"/>
  <c r="D103"/>
  <c r="H103" s="1"/>
  <c r="G103" l="1"/>
  <c r="E103"/>
  <c r="B104" s="1"/>
  <c r="C104" l="1"/>
  <c r="H104" l="1"/>
  <c r="F104"/>
  <c r="D104"/>
  <c r="G104" l="1"/>
  <c r="E104"/>
  <c r="B105" s="1"/>
  <c r="C105" l="1"/>
  <c r="F105" l="1"/>
  <c r="D105"/>
  <c r="G105" l="1"/>
  <c r="E105"/>
  <c r="B106" s="1"/>
  <c r="H105"/>
  <c r="C106" l="1"/>
  <c r="H106" l="1"/>
  <c r="F106"/>
  <c r="D106"/>
  <c r="G106" l="1"/>
  <c r="E106"/>
  <c r="B107" s="1"/>
  <c r="C107" l="1"/>
  <c r="H107" l="1"/>
  <c r="F107"/>
  <c r="D107"/>
  <c r="G107" l="1"/>
  <c r="E107"/>
  <c r="B108" s="1"/>
  <c r="C108" l="1"/>
  <c r="F108" l="1"/>
  <c r="H108"/>
  <c r="D108"/>
  <c r="G108" l="1"/>
  <c r="E108"/>
  <c r="B109" s="1"/>
  <c r="C109" l="1"/>
  <c r="F109" l="1"/>
  <c r="H109"/>
  <c r="D109"/>
  <c r="G109" l="1"/>
  <c r="E109"/>
  <c r="B110" s="1"/>
  <c r="C110" l="1"/>
  <c r="H110" l="1"/>
  <c r="F110"/>
  <c r="D110"/>
  <c r="G110" l="1"/>
  <c r="E110"/>
  <c r="B111" s="1"/>
  <c r="C111" l="1"/>
  <c r="H111" l="1"/>
  <c r="F111"/>
  <c r="D111"/>
  <c r="G111" l="1"/>
  <c r="E111"/>
  <c r="B112" s="1"/>
  <c r="C112" l="1"/>
  <c r="F112" l="1"/>
  <c r="H112"/>
  <c r="D112"/>
  <c r="G112" l="1"/>
  <c r="E112"/>
  <c r="B113" s="1"/>
  <c r="C113" l="1"/>
  <c r="F113" l="1"/>
  <c r="H113"/>
  <c r="D113"/>
  <c r="G113" l="1"/>
  <c r="E113"/>
  <c r="B114" s="1"/>
  <c r="C114" l="1"/>
  <c r="H114" l="1"/>
  <c r="F114"/>
  <c r="D114"/>
  <c r="G114" l="1"/>
  <c r="E114"/>
  <c r="B115" s="1"/>
  <c r="C115" l="1"/>
  <c r="H115" l="1"/>
  <c r="F115"/>
  <c r="D115"/>
  <c r="G115" l="1"/>
  <c r="E115"/>
  <c r="B116" s="1"/>
  <c r="C116" l="1"/>
  <c r="F116" l="1"/>
  <c r="H116"/>
  <c r="D116"/>
  <c r="G116" l="1"/>
  <c r="E116"/>
  <c r="B117" s="1"/>
  <c r="C117" l="1"/>
  <c r="F117" l="1"/>
  <c r="H117"/>
  <c r="D117"/>
  <c r="G117" l="1"/>
  <c r="E117"/>
  <c r="B118" s="1"/>
  <c r="C118" l="1"/>
  <c r="H118" l="1"/>
  <c r="F118"/>
  <c r="D118"/>
  <c r="G118" l="1"/>
  <c r="E118"/>
  <c r="B119" s="1"/>
  <c r="C119" l="1"/>
  <c r="H119" l="1"/>
  <c r="F119"/>
  <c r="D119"/>
  <c r="G119" l="1"/>
  <c r="E119"/>
  <c r="B120" s="1"/>
  <c r="C120" l="1"/>
  <c r="F120" l="1"/>
  <c r="D120"/>
  <c r="G120" l="1"/>
  <c r="E120"/>
  <c r="B121" s="1"/>
  <c r="H120"/>
  <c r="C121" l="1"/>
  <c r="F121" l="1"/>
  <c r="H121"/>
  <c r="D121"/>
  <c r="G121" l="1"/>
  <c r="E121"/>
  <c r="B122" s="1"/>
  <c r="C122" l="1"/>
  <c r="F122" l="1"/>
  <c r="H122"/>
  <c r="D122"/>
  <c r="G122" l="1"/>
  <c r="E122"/>
  <c r="B123" s="1"/>
  <c r="C123" l="1"/>
  <c r="H123" l="1"/>
  <c r="F123"/>
  <c r="D123"/>
  <c r="G123" l="1"/>
  <c r="E123"/>
  <c r="B124" s="1"/>
  <c r="C124" l="1"/>
  <c r="H124" l="1"/>
  <c r="F124"/>
  <c r="D124"/>
  <c r="G124" l="1"/>
  <c r="E124"/>
  <c r="B125" s="1"/>
  <c r="C125" l="1"/>
  <c r="F125" l="1"/>
  <c r="H125"/>
  <c r="D125"/>
  <c r="G125" l="1"/>
  <c r="E125"/>
  <c r="B126" s="1"/>
  <c r="C126" l="1"/>
  <c r="H126" l="1"/>
  <c r="F126"/>
  <c r="D126"/>
  <c r="G126" l="1"/>
  <c r="E126"/>
  <c r="B127" s="1"/>
  <c r="C127" l="1"/>
  <c r="F127" l="1"/>
  <c r="H127"/>
  <c r="D127"/>
  <c r="G127" l="1"/>
  <c r="E127"/>
  <c r="B128" s="1"/>
  <c r="C128" l="1"/>
  <c r="H128" l="1"/>
  <c r="F128"/>
  <c r="D128"/>
  <c r="G128" l="1"/>
  <c r="E128"/>
  <c r="B129" s="1"/>
  <c r="C129" l="1"/>
  <c r="H129" l="1"/>
  <c r="F129"/>
  <c r="D129"/>
  <c r="G129" l="1"/>
  <c r="E129"/>
  <c r="B130" s="1"/>
  <c r="C130" l="1"/>
  <c r="H130" l="1"/>
  <c r="F130"/>
  <c r="D130"/>
  <c r="G130" l="1"/>
  <c r="E130"/>
  <c r="B131" s="1"/>
  <c r="C131" l="1"/>
  <c r="F131" l="1"/>
  <c r="H131"/>
  <c r="D131"/>
  <c r="G131" l="1"/>
  <c r="E131"/>
  <c r="B132" s="1"/>
  <c r="C132" l="1"/>
  <c r="H132" l="1"/>
  <c r="F132"/>
  <c r="D132"/>
  <c r="G132" l="1"/>
  <c r="E132"/>
</calcChain>
</file>

<file path=xl/sharedStrings.xml><?xml version="1.0" encoding="utf-8"?>
<sst xmlns="http://schemas.openxmlformats.org/spreadsheetml/2006/main" count="71" uniqueCount="45">
  <si>
    <t xml:space="preserve">  Übersicht über die </t>
  </si>
  <si>
    <t xml:space="preserve">  Hypothekentilgung</t>
  </si>
  <si>
    <t xml:space="preserve">  (E-Mail: Horst.Schmidt@t-online.de)</t>
  </si>
  <si>
    <t>Tilgung einer Hypothek</t>
  </si>
  <si>
    <t xml:space="preserve">        ( Horst.Schmidt@t-online.de)</t>
  </si>
  <si>
    <t>Kapital:</t>
  </si>
  <si>
    <t>J ä h r l i c h e</t>
  </si>
  <si>
    <t>Zinssatz:</t>
  </si>
  <si>
    <t>%</t>
  </si>
  <si>
    <t>veränderbare</t>
  </si>
  <si>
    <t xml:space="preserve"> </t>
  </si>
  <si>
    <t>Tilg-satz</t>
  </si>
  <si>
    <t>Daten</t>
  </si>
  <si>
    <t>V e r r e c h n u n g</t>
  </si>
  <si>
    <t>Annuität:</t>
  </si>
  <si>
    <t>p.M.</t>
  </si>
  <si>
    <t>Summe</t>
  </si>
  <si>
    <t>Zi:Ti</t>
  </si>
  <si>
    <t xml:space="preserve">Jahr </t>
  </si>
  <si>
    <t xml:space="preserve">Schuld: </t>
  </si>
  <si>
    <t xml:space="preserve">Zins: </t>
  </si>
  <si>
    <t xml:space="preserve">Tilgung: </t>
  </si>
  <si>
    <t xml:space="preserve">Restschuld: </t>
  </si>
  <si>
    <t>Zins:</t>
  </si>
  <si>
    <t>Tilgung:</t>
  </si>
  <si>
    <t>jährl. M</t>
  </si>
  <si>
    <t>monastl</t>
  </si>
  <si>
    <t>z=k*p*t/100/360</t>
  </si>
  <si>
    <t>p=z*100/k</t>
  </si>
  <si>
    <t>M o n a t l i c h e</t>
  </si>
  <si>
    <t>Tilg-satz:</t>
  </si>
  <si>
    <t>mtl.</t>
  </si>
  <si>
    <t>Monat</t>
  </si>
  <si>
    <t>Annuität</t>
  </si>
  <si>
    <t>&lt;- 1J.</t>
  </si>
  <si>
    <t>&lt;- 5 J.</t>
  </si>
  <si>
    <t>&lt;- 10 J.</t>
  </si>
  <si>
    <t>Geben Sie in der Tabelle jährl. Verrechnung den Tilgungssatz ein.   z.Zt.</t>
  </si>
  <si>
    <t>Zinsen</t>
  </si>
  <si>
    <t>Tilgung</t>
  </si>
  <si>
    <t>EUR</t>
  </si>
  <si>
    <t>EUR je Jahr</t>
  </si>
  <si>
    <t xml:space="preserve">  (entnommen aus Homepage von http://www.windsurf-schmidt.de/hypzins1.htm)</t>
  </si>
  <si>
    <t>für 10 Jahre</t>
  </si>
  <si>
    <t>lklk</t>
  </si>
</sst>
</file>

<file path=xl/styles.xml><?xml version="1.0" encoding="utf-8"?>
<styleSheet xmlns="http://schemas.openxmlformats.org/spreadsheetml/2006/main">
  <numFmts count="2">
    <numFmt numFmtId="164" formatCode="#,##0&quot;DM&quot;;\ \-#,##0&quot;DM&quot;"/>
    <numFmt numFmtId="165" formatCode="#,##0.0"/>
  </numFmts>
  <fonts count="15">
    <font>
      <sz val="10"/>
      <name val="MS Sans Serif"/>
    </font>
    <font>
      <sz val="18"/>
      <color indexed="12"/>
      <name val="MS Sans Serif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31"/>
        <bgColor indexed="26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medium">
        <color indexed="3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4" fontId="0" fillId="0" borderId="0" xfId="0" applyNumberFormat="1" applyBorder="1" applyProtection="1"/>
    <xf numFmtId="0" fontId="0" fillId="0" borderId="0" xfId="0" applyBorder="1" applyProtection="1"/>
    <xf numFmtId="0" fontId="0" fillId="0" borderId="0" xfId="0" applyBorder="1" applyProtection="1">
      <protection locked="0"/>
    </xf>
    <xf numFmtId="164" fontId="1" fillId="0" borderId="0" xfId="0" applyNumberFormat="1" applyFont="1" applyBorder="1" applyProtection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/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protection locked="0"/>
    </xf>
    <xf numFmtId="0" fontId="2" fillId="0" borderId="2" xfId="0" applyFont="1" applyFill="1" applyBorder="1" applyAlignment="1" applyProtection="1"/>
    <xf numFmtId="4" fontId="2" fillId="0" borderId="2" xfId="0" applyNumberFormat="1" applyFont="1" applyFill="1" applyBorder="1" applyAlignment="1" applyProtection="1"/>
    <xf numFmtId="0" fontId="2" fillId="0" borderId="0" xfId="0" applyFont="1" applyProtection="1">
      <protection locked="0"/>
    </xf>
    <xf numFmtId="0" fontId="3" fillId="0" borderId="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/>
    <xf numFmtId="4" fontId="5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2" xfId="0" applyFont="1" applyFill="1" applyBorder="1" applyAlignment="1" applyProtection="1"/>
    <xf numFmtId="4" fontId="2" fillId="2" borderId="2" xfId="0" applyNumberFormat="1" applyFont="1" applyFill="1" applyBorder="1" applyAlignment="1" applyProtection="1"/>
    <xf numFmtId="4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 applyAlignment="1" applyProtection="1"/>
    <xf numFmtId="0" fontId="10" fillId="0" borderId="0" xfId="0" applyFont="1" applyFill="1" applyBorder="1" applyAlignment="1" applyProtection="1"/>
    <xf numFmtId="3" fontId="10" fillId="0" borderId="0" xfId="0" applyNumberFormat="1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protection locked="0"/>
    </xf>
    <xf numFmtId="0" fontId="10" fillId="0" borderId="2" xfId="0" applyFont="1" applyFill="1" applyBorder="1" applyAlignment="1" applyProtection="1"/>
    <xf numFmtId="3" fontId="10" fillId="0" borderId="2" xfId="0" applyNumberFormat="1" applyFont="1" applyFill="1" applyBorder="1" applyAlignment="1" applyProtection="1"/>
    <xf numFmtId="3" fontId="10" fillId="2" borderId="2" xfId="0" applyNumberFormat="1" applyFont="1" applyFill="1" applyBorder="1" applyAlignment="1" applyProtection="1"/>
    <xf numFmtId="165" fontId="10" fillId="0" borderId="2" xfId="0" applyNumberFormat="1" applyFont="1" applyFill="1" applyBorder="1" applyAlignment="1" applyProtection="1">
      <protection locked="0"/>
    </xf>
    <xf numFmtId="0" fontId="10" fillId="2" borderId="2" xfId="0" applyFont="1" applyFill="1" applyBorder="1" applyAlignment="1" applyProtection="1"/>
    <xf numFmtId="0" fontId="10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0" fontId="10" fillId="0" borderId="0" xfId="0" applyFont="1"/>
    <xf numFmtId="0" fontId="0" fillId="3" borderId="0" xfId="0" applyFill="1"/>
    <xf numFmtId="0" fontId="0" fillId="3" borderId="0" xfId="0" applyFill="1" applyProtection="1">
      <protection locked="0"/>
    </xf>
    <xf numFmtId="0" fontId="10" fillId="3" borderId="0" xfId="0" applyFont="1" applyFill="1" applyProtection="1">
      <protection locked="0"/>
    </xf>
    <xf numFmtId="164" fontId="10" fillId="3" borderId="0" xfId="0" applyNumberFormat="1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0" fillId="3" borderId="1" xfId="0" applyFill="1" applyBorder="1"/>
    <xf numFmtId="0" fontId="3" fillId="3" borderId="0" xfId="0" applyFont="1" applyFill="1" applyProtection="1">
      <protection locked="0"/>
    </xf>
    <xf numFmtId="4" fontId="5" fillId="3" borderId="0" xfId="0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horizontal="center"/>
      <protection locked="0"/>
    </xf>
    <xf numFmtId="0" fontId="2" fillId="0" borderId="3" xfId="0" applyFont="1" applyFill="1" applyBorder="1" applyAlignment="1" applyProtection="1"/>
    <xf numFmtId="0" fontId="2" fillId="0" borderId="4" xfId="0" applyFont="1" applyFill="1" applyBorder="1" applyAlignment="1" applyProtection="1">
      <protection locked="0"/>
    </xf>
    <xf numFmtId="0" fontId="2" fillId="3" borderId="3" xfId="0" applyFont="1" applyFill="1" applyBorder="1" applyProtection="1">
      <protection locked="0"/>
    </xf>
    <xf numFmtId="4" fontId="2" fillId="3" borderId="2" xfId="0" applyNumberFormat="1" applyFont="1" applyFill="1" applyBorder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4" xfId="0" applyFont="1" applyFill="1" applyBorder="1" applyProtection="1">
      <protection locked="0"/>
    </xf>
    <xf numFmtId="4" fontId="10" fillId="0" borderId="0" xfId="0" applyNumberFormat="1" applyFont="1" applyFill="1" applyBorder="1" applyAlignment="1" applyProtection="1"/>
    <xf numFmtId="4" fontId="10" fillId="0" borderId="0" xfId="0" applyNumberFormat="1" applyFont="1"/>
    <xf numFmtId="0" fontId="10" fillId="2" borderId="0" xfId="0" applyFont="1" applyFill="1" applyProtection="1">
      <protection locked="0"/>
    </xf>
    <xf numFmtId="4" fontId="10" fillId="2" borderId="0" xfId="0" applyNumberFormat="1" applyFont="1" applyFill="1" applyProtection="1">
      <protection locked="0"/>
    </xf>
    <xf numFmtId="4" fontId="10" fillId="2" borderId="0" xfId="0" applyNumberFormat="1" applyFont="1" applyFill="1" applyBorder="1" applyAlignment="1" applyProtection="1"/>
    <xf numFmtId="164" fontId="11" fillId="3" borderId="1" xfId="0" applyNumberFormat="1" applyFont="1" applyFill="1" applyBorder="1" applyProtection="1">
      <protection locked="0"/>
    </xf>
    <xf numFmtId="164" fontId="11" fillId="3" borderId="0" xfId="0" applyNumberFormat="1" applyFont="1" applyFill="1" applyProtection="1">
      <protection locked="0"/>
    </xf>
    <xf numFmtId="0" fontId="0" fillId="3" borderId="5" xfId="0" applyFill="1" applyBorder="1"/>
    <xf numFmtId="164" fontId="12" fillId="3" borderId="6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0" fillId="3" borderId="6" xfId="0" applyFill="1" applyBorder="1"/>
    <xf numFmtId="0" fontId="10" fillId="3" borderId="7" xfId="0" applyFont="1" applyFill="1" applyBorder="1" applyProtection="1">
      <protection locked="0"/>
    </xf>
    <xf numFmtId="0" fontId="0" fillId="3" borderId="8" xfId="0" applyFill="1" applyBorder="1"/>
    <xf numFmtId="0" fontId="10" fillId="3" borderId="9" xfId="0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protection locked="0"/>
    </xf>
    <xf numFmtId="164" fontId="4" fillId="3" borderId="1" xfId="0" applyNumberFormat="1" applyFont="1" applyFill="1" applyBorder="1" applyProtection="1">
      <protection locked="0"/>
    </xf>
    <xf numFmtId="4" fontId="0" fillId="0" borderId="0" xfId="0" applyNumberFormat="1"/>
    <xf numFmtId="10" fontId="11" fillId="0" borderId="0" xfId="0" applyNumberFormat="1" applyFont="1"/>
    <xf numFmtId="164" fontId="7" fillId="3" borderId="10" xfId="0" applyNumberFormat="1" applyFont="1" applyFill="1" applyBorder="1" applyAlignment="1" applyProtection="1">
      <alignment vertical="top"/>
      <protection locked="0"/>
    </xf>
    <xf numFmtId="164" fontId="8" fillId="3" borderId="10" xfId="0" applyNumberFormat="1" applyFont="1" applyFill="1" applyBorder="1" applyAlignment="1" applyProtection="1">
      <alignment vertical="top"/>
      <protection locked="0"/>
    </xf>
    <xf numFmtId="0" fontId="0" fillId="3" borderId="10" xfId="0" applyFill="1" applyBorder="1" applyAlignment="1">
      <alignment vertical="top"/>
    </xf>
    <xf numFmtId="0" fontId="0" fillId="0" borderId="0" xfId="0" applyFill="1"/>
    <xf numFmtId="0" fontId="8" fillId="4" borderId="1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4" borderId="12" xfId="0" applyFill="1" applyBorder="1"/>
    <xf numFmtId="0" fontId="8" fillId="4" borderId="13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0" fillId="4" borderId="14" xfId="0" applyFill="1" applyBorder="1"/>
    <xf numFmtId="0" fontId="8" fillId="4" borderId="15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0" fillId="4" borderId="17" xfId="0" applyFill="1" applyBorder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13" fillId="5" borderId="0" xfId="0" applyFont="1" applyFill="1"/>
    <xf numFmtId="0" fontId="0" fillId="5" borderId="0" xfId="0" applyFill="1"/>
    <xf numFmtId="0" fontId="7" fillId="5" borderId="0" xfId="0" applyFont="1" applyFill="1"/>
    <xf numFmtId="3" fontId="10" fillId="0" borderId="2" xfId="0" applyNumberFormat="1" applyFont="1" applyFill="1" applyBorder="1" applyAlignment="1" applyProtection="1">
      <alignment horizontal="right"/>
    </xf>
    <xf numFmtId="0" fontId="14" fillId="0" borderId="0" xfId="0" applyFont="1" applyFill="1"/>
    <xf numFmtId="0" fontId="2" fillId="0" borderId="18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3" borderId="18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Zins/Tilgungsverlaf</a:t>
            </a:r>
          </a:p>
        </c:rich>
      </c:tx>
      <c:layout>
        <c:manualLayout>
          <c:xMode val="edge"/>
          <c:yMode val="edge"/>
          <c:x val="0.36261332198340085"/>
          <c:y val="3.8194444444444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594637692316155"/>
          <c:y val="0.20486180576512916"/>
          <c:w val="0.57883010194543116"/>
          <c:h val="0.61805765129140666"/>
        </c:manualLayout>
      </c:layout>
      <c:lineChart>
        <c:grouping val="standard"/>
        <c:ser>
          <c:idx val="0"/>
          <c:order val="0"/>
          <c:tx>
            <c:strRef>
              <c:f>'Tilgung_jährl-Verr'!$F$11</c:f>
              <c:strCache>
                <c:ptCount val="1"/>
                <c:pt idx="0">
                  <c:v>Restschuld: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'Tilgung_jährl-Verr'!$F$12:$F$42</c:f>
              <c:numCache>
                <c:formatCode>#,##0</c:formatCode>
                <c:ptCount val="31"/>
                <c:pt idx="1">
                  <c:v>145500</c:v>
                </c:pt>
                <c:pt idx="2">
                  <c:v>140910</c:v>
                </c:pt>
                <c:pt idx="3">
                  <c:v>136228.20000000001</c:v>
                </c:pt>
                <c:pt idx="4">
                  <c:v>131452.76400000002</c:v>
                </c:pt>
                <c:pt idx="5">
                  <c:v>126581.81928000003</c:v>
                </c:pt>
                <c:pt idx="6">
                  <c:v>121613.45566560002</c:v>
                </c:pt>
                <c:pt idx="7">
                  <c:v>116545.72477891202</c:v>
                </c:pt>
                <c:pt idx="8">
                  <c:v>111376.63927449026</c:v>
                </c:pt>
                <c:pt idx="9">
                  <c:v>106104.17205998006</c:v>
                </c:pt>
                <c:pt idx="10">
                  <c:v>100726.25550117966</c:v>
                </c:pt>
                <c:pt idx="11">
                  <c:v>95240.780611203256</c:v>
                </c:pt>
                <c:pt idx="12">
                  <c:v>89645.596223427317</c:v>
                </c:pt>
                <c:pt idx="13">
                  <c:v>83938.50814789586</c:v>
                </c:pt>
                <c:pt idx="14">
                  <c:v>78117.278310853784</c:v>
                </c:pt>
                <c:pt idx="15">
                  <c:v>72179.623877070859</c:v>
                </c:pt>
                <c:pt idx="16">
                  <c:v>66123.216354612276</c:v>
                </c:pt>
                <c:pt idx="17">
                  <c:v>59945.680681704522</c:v>
                </c:pt>
                <c:pt idx="18">
                  <c:v>53644.594295338611</c:v>
                </c:pt>
                <c:pt idx="19">
                  <c:v>47217.486181245382</c:v>
                </c:pt>
                <c:pt idx="20">
                  <c:v>40661.835904870291</c:v>
                </c:pt>
                <c:pt idx="21">
                  <c:v>33975.072622967695</c:v>
                </c:pt>
                <c:pt idx="22">
                  <c:v>27154.574075427048</c:v>
                </c:pt>
                <c:pt idx="23">
                  <c:v>20197.66555693559</c:v>
                </c:pt>
                <c:pt idx="24">
                  <c:v>13101.618868074302</c:v>
                </c:pt>
                <c:pt idx="25">
                  <c:v>5863.651245435788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'Tilgung_jährl-Verr'!$G$11</c:f>
              <c:strCache>
                <c:ptCount val="1"/>
                <c:pt idx="0">
                  <c:v>Zins: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'Tilgung_jährl-Verr'!$G$12:$G$14</c:f>
              <c:numCache>
                <c:formatCode>#,##0</c:formatCode>
                <c:ptCount val="3"/>
                <c:pt idx="1">
                  <c:v>3000</c:v>
                </c:pt>
                <c:pt idx="2">
                  <c:v>5910</c:v>
                </c:pt>
              </c:numCache>
            </c:numRef>
          </c:val>
        </c:ser>
        <c:ser>
          <c:idx val="2"/>
          <c:order val="2"/>
          <c:tx>
            <c:strRef>
              <c:f>'Tilgung_jährl-Verr'!$G$11</c:f>
              <c:strCache>
                <c:ptCount val="1"/>
                <c:pt idx="0">
                  <c:v>Zins: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'Tilgung_jährl-Verr'!$G$12:$G$42</c:f>
              <c:numCache>
                <c:formatCode>#,##0</c:formatCode>
                <c:ptCount val="31"/>
                <c:pt idx="1">
                  <c:v>3000</c:v>
                </c:pt>
                <c:pt idx="2">
                  <c:v>5910</c:v>
                </c:pt>
                <c:pt idx="3">
                  <c:v>8728.2000000000007</c:v>
                </c:pt>
                <c:pt idx="4">
                  <c:v>11452.764000000001</c:v>
                </c:pt>
                <c:pt idx="5">
                  <c:v>14081.819280000002</c:v>
                </c:pt>
                <c:pt idx="6">
                  <c:v>16613.455665600002</c:v>
                </c:pt>
                <c:pt idx="7">
                  <c:v>19045.724778912001</c:v>
                </c:pt>
                <c:pt idx="8">
                  <c:v>21376.63927449024</c:v>
                </c:pt>
                <c:pt idx="9">
                  <c:v>23604.172059980046</c:v>
                </c:pt>
                <c:pt idx="10">
                  <c:v>25726.255501179647</c:v>
                </c:pt>
                <c:pt idx="11">
                  <c:v>27740.780611203241</c:v>
                </c:pt>
                <c:pt idx="12">
                  <c:v>29645.596223427307</c:v>
                </c:pt>
                <c:pt idx="13">
                  <c:v>31438.508147895853</c:v>
                </c:pt>
                <c:pt idx="14">
                  <c:v>33117.27831085377</c:v>
                </c:pt>
                <c:pt idx="15">
                  <c:v>34679.623877070844</c:v>
                </c:pt>
                <c:pt idx="16">
                  <c:v>36123.216354612261</c:v>
                </c:pt>
                <c:pt idx="17">
                  <c:v>37445.680681704507</c:v>
                </c:pt>
                <c:pt idx="18">
                  <c:v>38644.594295338597</c:v>
                </c:pt>
                <c:pt idx="19">
                  <c:v>39717.486181245367</c:v>
                </c:pt>
                <c:pt idx="20">
                  <c:v>40661.835904870277</c:v>
                </c:pt>
                <c:pt idx="21">
                  <c:v>41475.07262296768</c:v>
                </c:pt>
                <c:pt idx="22">
                  <c:v>42154.574075427037</c:v>
                </c:pt>
                <c:pt idx="23">
                  <c:v>42697.665556935579</c:v>
                </c:pt>
                <c:pt idx="24">
                  <c:v>43101.618868074293</c:v>
                </c:pt>
                <c:pt idx="25">
                  <c:v>43363.65124543578</c:v>
                </c:pt>
                <c:pt idx="26">
                  <c:v>117.27302490871575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'Tilgung_jährl-Verr'!$H$11</c:f>
              <c:strCache>
                <c:ptCount val="1"/>
                <c:pt idx="0">
                  <c:v>Tilgung: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'Tilgung_jährl-Verr'!$H$12:$H$42</c:f>
              <c:numCache>
                <c:formatCode>#,##0</c:formatCode>
                <c:ptCount val="31"/>
                <c:pt idx="1">
                  <c:v>4500</c:v>
                </c:pt>
                <c:pt idx="2">
                  <c:v>9090</c:v>
                </c:pt>
                <c:pt idx="3">
                  <c:v>13771.8</c:v>
                </c:pt>
                <c:pt idx="4">
                  <c:v>18547.235999999997</c:v>
                </c:pt>
                <c:pt idx="5">
                  <c:v>23418.180719999997</c:v>
                </c:pt>
                <c:pt idx="6">
                  <c:v>28386.544334399994</c:v>
                </c:pt>
                <c:pt idx="7">
                  <c:v>33454.275221087992</c:v>
                </c:pt>
                <c:pt idx="8">
                  <c:v>38623.360725509752</c:v>
                </c:pt>
                <c:pt idx="9">
                  <c:v>43895.827940019946</c:v>
                </c:pt>
                <c:pt idx="10">
                  <c:v>49273.744498820342</c:v>
                </c:pt>
                <c:pt idx="11">
                  <c:v>54759.219388796751</c:v>
                </c:pt>
                <c:pt idx="12">
                  <c:v>60354.403776572683</c:v>
                </c:pt>
                <c:pt idx="13">
                  <c:v>66061.49185210414</c:v>
                </c:pt>
                <c:pt idx="14">
                  <c:v>71882.721689146216</c:v>
                </c:pt>
                <c:pt idx="15">
                  <c:v>77820.376122929141</c:v>
                </c:pt>
                <c:pt idx="16">
                  <c:v>83876.783645387724</c:v>
                </c:pt>
                <c:pt idx="17">
                  <c:v>90054.319318295486</c:v>
                </c:pt>
                <c:pt idx="18">
                  <c:v>96355.405704661389</c:v>
                </c:pt>
                <c:pt idx="19">
                  <c:v>102782.51381875461</c:v>
                </c:pt>
                <c:pt idx="20">
                  <c:v>109338.1640951297</c:v>
                </c:pt>
                <c:pt idx="21">
                  <c:v>116024.92737703229</c:v>
                </c:pt>
                <c:pt idx="22">
                  <c:v>122845.42592457293</c:v>
                </c:pt>
                <c:pt idx="23">
                  <c:v>129802.33444306439</c:v>
                </c:pt>
                <c:pt idx="24">
                  <c:v>136898.38113192568</c:v>
                </c:pt>
                <c:pt idx="25">
                  <c:v>144136.34875456418</c:v>
                </c:pt>
                <c:pt idx="26">
                  <c:v>149999.99999999997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195293952"/>
        <c:axId val="195296256"/>
      </c:lineChart>
      <c:catAx>
        <c:axId val="19529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Jahre</a:t>
                </a:r>
              </a:p>
            </c:rich>
          </c:tx>
          <c:layout>
            <c:manualLayout>
              <c:xMode val="edge"/>
              <c:yMode val="edge"/>
              <c:x val="0.44594689177366342"/>
              <c:y val="0.861114027413240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296256"/>
        <c:crosses val="autoZero"/>
        <c:lblAlgn val="ctr"/>
        <c:lblOffset val="100"/>
        <c:tickLblSkip val="3"/>
        <c:tickMarkSkip val="1"/>
      </c:catAx>
      <c:valAx>
        <c:axId val="1952962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DM</a:t>
                </a:r>
              </a:p>
            </c:rich>
          </c:tx>
          <c:layout>
            <c:manualLayout>
              <c:xMode val="edge"/>
              <c:yMode val="edge"/>
              <c:x val="4.5045045045045043E-2"/>
              <c:y val="0.479168124817731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293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26291645976685"/>
          <c:y val="0.37847368037328677"/>
          <c:w val="0.2207211936345794"/>
          <c:h val="0.267361840186643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89" l="0.78740157499999996" r="0.78740157499999996" t="0.98425196899999989" header="0.51181102300000003" footer="0.5118110230000000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Zins/Tilgungsverlauf </a:t>
            </a:r>
          </a:p>
        </c:rich>
      </c:tx>
      <c:layout>
        <c:manualLayout>
          <c:xMode val="edge"/>
          <c:yMode val="edge"/>
          <c:x val="0.35766454010766907"/>
          <c:y val="3.35917312661498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051158367899202E-2"/>
          <c:y val="3.8759787729600009E-2"/>
          <c:w val="0.85401520729870528"/>
          <c:h val="0.88113917438624012"/>
        </c:manualLayout>
      </c:layout>
      <c:lineChart>
        <c:grouping val="standard"/>
        <c:ser>
          <c:idx val="0"/>
          <c:order val="0"/>
          <c:tx>
            <c:strRef>
              <c:f>'Tilgung_jährl-Verr'!$F$11</c:f>
              <c:strCache>
                <c:ptCount val="1"/>
                <c:pt idx="0">
                  <c:v>Restschuld: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'Tilgung_jährl-Verr'!$F$12:$F$42</c:f>
              <c:numCache>
                <c:formatCode>#,##0</c:formatCode>
                <c:ptCount val="31"/>
                <c:pt idx="1">
                  <c:v>145500</c:v>
                </c:pt>
                <c:pt idx="2">
                  <c:v>140910</c:v>
                </c:pt>
                <c:pt idx="3">
                  <c:v>136228.20000000001</c:v>
                </c:pt>
                <c:pt idx="4">
                  <c:v>131452.76400000002</c:v>
                </c:pt>
                <c:pt idx="5">
                  <c:v>126581.81928000003</c:v>
                </c:pt>
                <c:pt idx="6">
                  <c:v>121613.45566560002</c:v>
                </c:pt>
                <c:pt idx="7">
                  <c:v>116545.72477891202</c:v>
                </c:pt>
                <c:pt idx="8">
                  <c:v>111376.63927449026</c:v>
                </c:pt>
                <c:pt idx="9">
                  <c:v>106104.17205998006</c:v>
                </c:pt>
                <c:pt idx="10">
                  <c:v>100726.25550117966</c:v>
                </c:pt>
                <c:pt idx="11">
                  <c:v>95240.780611203256</c:v>
                </c:pt>
                <c:pt idx="12">
                  <c:v>89645.596223427317</c:v>
                </c:pt>
                <c:pt idx="13">
                  <c:v>83938.50814789586</c:v>
                </c:pt>
                <c:pt idx="14">
                  <c:v>78117.278310853784</c:v>
                </c:pt>
                <c:pt idx="15">
                  <c:v>72179.623877070859</c:v>
                </c:pt>
                <c:pt idx="16">
                  <c:v>66123.216354612276</c:v>
                </c:pt>
                <c:pt idx="17">
                  <c:v>59945.680681704522</c:v>
                </c:pt>
                <c:pt idx="18">
                  <c:v>53644.594295338611</c:v>
                </c:pt>
                <c:pt idx="19">
                  <c:v>47217.486181245382</c:v>
                </c:pt>
                <c:pt idx="20">
                  <c:v>40661.835904870291</c:v>
                </c:pt>
                <c:pt idx="21">
                  <c:v>33975.072622967695</c:v>
                </c:pt>
                <c:pt idx="22">
                  <c:v>27154.574075427048</c:v>
                </c:pt>
                <c:pt idx="23">
                  <c:v>20197.66555693559</c:v>
                </c:pt>
                <c:pt idx="24">
                  <c:v>13101.618868074302</c:v>
                </c:pt>
                <c:pt idx="25">
                  <c:v>5863.651245435788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'Tilgung_jährl-Verr'!$G$11</c:f>
              <c:strCache>
                <c:ptCount val="1"/>
                <c:pt idx="0">
                  <c:v>Zins: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'Tilgung_jährl-Verr'!$G$12:$G$14</c:f>
              <c:numCache>
                <c:formatCode>#,##0</c:formatCode>
                <c:ptCount val="3"/>
                <c:pt idx="1">
                  <c:v>3000</c:v>
                </c:pt>
                <c:pt idx="2">
                  <c:v>5910</c:v>
                </c:pt>
              </c:numCache>
            </c:numRef>
          </c:val>
        </c:ser>
        <c:ser>
          <c:idx val="2"/>
          <c:order val="2"/>
          <c:tx>
            <c:strRef>
              <c:f>'Tilgung_jährl-Verr'!$G$11</c:f>
              <c:strCache>
                <c:ptCount val="1"/>
                <c:pt idx="0">
                  <c:v>Zins: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'Tilgung_jährl-Verr'!$G$12:$G$42</c:f>
              <c:numCache>
                <c:formatCode>#,##0</c:formatCode>
                <c:ptCount val="31"/>
                <c:pt idx="1">
                  <c:v>3000</c:v>
                </c:pt>
                <c:pt idx="2">
                  <c:v>5910</c:v>
                </c:pt>
                <c:pt idx="3">
                  <c:v>8728.2000000000007</c:v>
                </c:pt>
                <c:pt idx="4">
                  <c:v>11452.764000000001</c:v>
                </c:pt>
                <c:pt idx="5">
                  <c:v>14081.819280000002</c:v>
                </c:pt>
                <c:pt idx="6">
                  <c:v>16613.455665600002</c:v>
                </c:pt>
                <c:pt idx="7">
                  <c:v>19045.724778912001</c:v>
                </c:pt>
                <c:pt idx="8">
                  <c:v>21376.63927449024</c:v>
                </c:pt>
                <c:pt idx="9">
                  <c:v>23604.172059980046</c:v>
                </c:pt>
                <c:pt idx="10">
                  <c:v>25726.255501179647</c:v>
                </c:pt>
                <c:pt idx="11">
                  <c:v>27740.780611203241</c:v>
                </c:pt>
                <c:pt idx="12">
                  <c:v>29645.596223427307</c:v>
                </c:pt>
                <c:pt idx="13">
                  <c:v>31438.508147895853</c:v>
                </c:pt>
                <c:pt idx="14">
                  <c:v>33117.27831085377</c:v>
                </c:pt>
                <c:pt idx="15">
                  <c:v>34679.623877070844</c:v>
                </c:pt>
                <c:pt idx="16">
                  <c:v>36123.216354612261</c:v>
                </c:pt>
                <c:pt idx="17">
                  <c:v>37445.680681704507</c:v>
                </c:pt>
                <c:pt idx="18">
                  <c:v>38644.594295338597</c:v>
                </c:pt>
                <c:pt idx="19">
                  <c:v>39717.486181245367</c:v>
                </c:pt>
                <c:pt idx="20">
                  <c:v>40661.835904870277</c:v>
                </c:pt>
                <c:pt idx="21">
                  <c:v>41475.07262296768</c:v>
                </c:pt>
                <c:pt idx="22">
                  <c:v>42154.574075427037</c:v>
                </c:pt>
                <c:pt idx="23">
                  <c:v>42697.665556935579</c:v>
                </c:pt>
                <c:pt idx="24">
                  <c:v>43101.618868074293</c:v>
                </c:pt>
                <c:pt idx="25">
                  <c:v>43363.65124543578</c:v>
                </c:pt>
                <c:pt idx="26">
                  <c:v>117.27302490871575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'Tilgung_jährl-Verr'!$H$11</c:f>
              <c:strCache>
                <c:ptCount val="1"/>
                <c:pt idx="0">
                  <c:v>Tilgung: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'Tilgung_jährl-Verr'!$B$12:$B$42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'Tilgung_jährl-Verr'!$H$12:$H$42</c:f>
              <c:numCache>
                <c:formatCode>#,##0</c:formatCode>
                <c:ptCount val="31"/>
                <c:pt idx="1">
                  <c:v>4500</c:v>
                </c:pt>
                <c:pt idx="2">
                  <c:v>9090</c:v>
                </c:pt>
                <c:pt idx="3">
                  <c:v>13771.8</c:v>
                </c:pt>
                <c:pt idx="4">
                  <c:v>18547.235999999997</c:v>
                </c:pt>
                <c:pt idx="5">
                  <c:v>23418.180719999997</c:v>
                </c:pt>
                <c:pt idx="6">
                  <c:v>28386.544334399994</c:v>
                </c:pt>
                <c:pt idx="7">
                  <c:v>33454.275221087992</c:v>
                </c:pt>
                <c:pt idx="8">
                  <c:v>38623.360725509752</c:v>
                </c:pt>
                <c:pt idx="9">
                  <c:v>43895.827940019946</c:v>
                </c:pt>
                <c:pt idx="10">
                  <c:v>49273.744498820342</c:v>
                </c:pt>
                <c:pt idx="11">
                  <c:v>54759.219388796751</c:v>
                </c:pt>
                <c:pt idx="12">
                  <c:v>60354.403776572683</c:v>
                </c:pt>
                <c:pt idx="13">
                  <c:v>66061.49185210414</c:v>
                </c:pt>
                <c:pt idx="14">
                  <c:v>71882.721689146216</c:v>
                </c:pt>
                <c:pt idx="15">
                  <c:v>77820.376122929141</c:v>
                </c:pt>
                <c:pt idx="16">
                  <c:v>83876.783645387724</c:v>
                </c:pt>
                <c:pt idx="17">
                  <c:v>90054.319318295486</c:v>
                </c:pt>
                <c:pt idx="18">
                  <c:v>96355.405704661389</c:v>
                </c:pt>
                <c:pt idx="19">
                  <c:v>102782.51381875461</c:v>
                </c:pt>
                <c:pt idx="20">
                  <c:v>109338.1640951297</c:v>
                </c:pt>
                <c:pt idx="21">
                  <c:v>116024.92737703229</c:v>
                </c:pt>
                <c:pt idx="22">
                  <c:v>122845.42592457293</c:v>
                </c:pt>
                <c:pt idx="23">
                  <c:v>129802.33444306439</c:v>
                </c:pt>
                <c:pt idx="24">
                  <c:v>136898.38113192568</c:v>
                </c:pt>
                <c:pt idx="25">
                  <c:v>144136.34875456418</c:v>
                </c:pt>
                <c:pt idx="26">
                  <c:v>149999.99999999997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199194496"/>
        <c:axId val="199213056"/>
      </c:lineChart>
      <c:catAx>
        <c:axId val="199194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Jahre</a:t>
                </a:r>
              </a:p>
            </c:rich>
          </c:tx>
          <c:layout>
            <c:manualLayout>
              <c:xMode val="edge"/>
              <c:yMode val="edge"/>
              <c:x val="0.75036542330018985"/>
              <c:y val="0.839795451925098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9213056"/>
        <c:crossesAt val="0"/>
        <c:lblAlgn val="ctr"/>
        <c:lblOffset val="100"/>
        <c:tickLblSkip val="1"/>
        <c:tickMarkSkip val="1"/>
      </c:catAx>
      <c:valAx>
        <c:axId val="19921305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7.2992700729927031E-3"/>
              <c:y val="0.4470295089082856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91944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6204440868249157"/>
          <c:y val="0.14987107231751068"/>
          <c:w val="0.14744540873996598"/>
          <c:h val="0.268734392697036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89" l="0.78740157499999996" r="0.78740157499999996" t="0.98425196899999989" header="0.51181102300000003" footer="0.51181102300000003"/>
    <c:pageSetup paperSize="9" orientation="landscape" horizontalDpi="360" verticalDpi="36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314325</xdr:colOff>
      <xdr:row>29</xdr:row>
      <xdr:rowOff>123825</xdr:rowOff>
    </xdr:from>
    <xdr:to>
      <xdr:col>27</xdr:col>
      <xdr:colOff>257175</xdr:colOff>
      <xdr:row>45</xdr:row>
      <xdr:rowOff>9525</xdr:rowOff>
    </xdr:to>
    <xdr:graphicFrame macro="">
      <xdr:nvGraphicFramePr>
        <xdr:cNvPr id="2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11</xdr:row>
      <xdr:rowOff>76200</xdr:rowOff>
    </xdr:from>
    <xdr:to>
      <xdr:col>9</xdr:col>
      <xdr:colOff>47625</xdr:colOff>
      <xdr:row>11</xdr:row>
      <xdr:rowOff>76200</xdr:rowOff>
    </xdr:to>
    <xdr:sp macro="" textlink="">
      <xdr:nvSpPr>
        <xdr:cNvPr id="2104" name="Line 2"/>
        <xdr:cNvSpPr>
          <a:spLocks noChangeShapeType="1"/>
        </xdr:cNvSpPr>
      </xdr:nvSpPr>
      <xdr:spPr bwMode="auto">
        <a:xfrm>
          <a:off x="38100" y="2352675"/>
          <a:ext cx="630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4</xdr:row>
      <xdr:rowOff>123825</xdr:rowOff>
    </xdr:from>
    <xdr:to>
      <xdr:col>3</xdr:col>
      <xdr:colOff>676275</xdr:colOff>
      <xdr:row>4</xdr:row>
      <xdr:rowOff>123825</xdr:rowOff>
    </xdr:to>
    <xdr:sp macro="" textlink="">
      <xdr:nvSpPr>
        <xdr:cNvPr id="2105" name="Line 5"/>
        <xdr:cNvSpPr>
          <a:spLocks noChangeShapeType="1"/>
        </xdr:cNvSpPr>
      </xdr:nvSpPr>
      <xdr:spPr bwMode="auto">
        <a:xfrm>
          <a:off x="1914525" y="9144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371475</xdr:colOff>
      <xdr:row>6</xdr:row>
      <xdr:rowOff>104775</xdr:rowOff>
    </xdr:from>
    <xdr:to>
      <xdr:col>3</xdr:col>
      <xdr:colOff>657225</xdr:colOff>
      <xdr:row>6</xdr:row>
      <xdr:rowOff>104775</xdr:rowOff>
    </xdr:to>
    <xdr:sp macro="" textlink="">
      <xdr:nvSpPr>
        <xdr:cNvPr id="2106" name="Line 6"/>
        <xdr:cNvSpPr>
          <a:spLocks noChangeShapeType="1"/>
        </xdr:cNvSpPr>
      </xdr:nvSpPr>
      <xdr:spPr bwMode="auto">
        <a:xfrm>
          <a:off x="1924050" y="13525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657225</xdr:colOff>
      <xdr:row>4</xdr:row>
      <xdr:rowOff>133350</xdr:rowOff>
    </xdr:from>
    <xdr:to>
      <xdr:col>3</xdr:col>
      <xdr:colOff>657225</xdr:colOff>
      <xdr:row>6</xdr:row>
      <xdr:rowOff>133350</xdr:rowOff>
    </xdr:to>
    <xdr:sp macro="" textlink="">
      <xdr:nvSpPr>
        <xdr:cNvPr id="2107" name="Line 7"/>
        <xdr:cNvSpPr>
          <a:spLocks noChangeShapeType="1"/>
        </xdr:cNvSpPr>
      </xdr:nvSpPr>
      <xdr:spPr bwMode="auto">
        <a:xfrm>
          <a:off x="2209800" y="92392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5</xdr:row>
      <xdr:rowOff>114300</xdr:rowOff>
    </xdr:from>
    <xdr:to>
      <xdr:col>4</xdr:col>
      <xdr:colOff>47625</xdr:colOff>
      <xdr:row>5</xdr:row>
      <xdr:rowOff>123825</xdr:rowOff>
    </xdr:to>
    <xdr:sp macro="" textlink="">
      <xdr:nvSpPr>
        <xdr:cNvPr id="2108" name="Line 8"/>
        <xdr:cNvSpPr>
          <a:spLocks noChangeShapeType="1"/>
        </xdr:cNvSpPr>
      </xdr:nvSpPr>
      <xdr:spPr bwMode="auto">
        <a:xfrm flipH="1">
          <a:off x="2352675" y="1133475"/>
          <a:ext cx="381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657225</xdr:colOff>
      <xdr:row>5</xdr:row>
      <xdr:rowOff>123825</xdr:rowOff>
    </xdr:from>
    <xdr:to>
      <xdr:col>3</xdr:col>
      <xdr:colOff>781050</xdr:colOff>
      <xdr:row>5</xdr:row>
      <xdr:rowOff>123825</xdr:rowOff>
    </xdr:to>
    <xdr:sp macro="" textlink="">
      <xdr:nvSpPr>
        <xdr:cNvPr id="2109" name="Line 9"/>
        <xdr:cNvSpPr>
          <a:spLocks noChangeShapeType="1"/>
        </xdr:cNvSpPr>
      </xdr:nvSpPr>
      <xdr:spPr bwMode="auto">
        <a:xfrm>
          <a:off x="2209800" y="1143000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381000</xdr:colOff>
      <xdr:row>5</xdr:row>
      <xdr:rowOff>123825</xdr:rowOff>
    </xdr:from>
    <xdr:to>
      <xdr:col>3</xdr:col>
      <xdr:colOff>685800</xdr:colOff>
      <xdr:row>5</xdr:row>
      <xdr:rowOff>123825</xdr:rowOff>
    </xdr:to>
    <xdr:sp macro="" textlink="">
      <xdr:nvSpPr>
        <xdr:cNvPr id="2110" name="Line 10"/>
        <xdr:cNvSpPr>
          <a:spLocks noChangeShapeType="1"/>
        </xdr:cNvSpPr>
      </xdr:nvSpPr>
      <xdr:spPr bwMode="auto">
        <a:xfrm>
          <a:off x="1933575" y="11430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142875</xdr:rowOff>
    </xdr:from>
    <xdr:to>
      <xdr:col>9</xdr:col>
      <xdr:colOff>104775</xdr:colOff>
      <xdr:row>29</xdr:row>
      <xdr:rowOff>104775</xdr:rowOff>
    </xdr:to>
    <xdr:graphicFrame macro="">
      <xdr:nvGraphicFramePr>
        <xdr:cNvPr id="4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0.14007</cdr:x>
      <cdr:y>0.31733</cdr:y>
    </cdr:from>
    <cdr:to>
      <cdr:x>0.2465</cdr:x>
      <cdr:y>0.3714</cdr:y>
    </cdr:to>
    <cdr:sp macro="" textlink="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8442" y="1175941"/>
          <a:ext cx="69540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strike="noStrike">
              <a:solidFill>
                <a:srgbClr val="3366FF"/>
              </a:solidFill>
              <a:latin typeface="Arial"/>
              <a:cs typeface="Arial"/>
            </a:rPr>
            <a:t>Restschuld</a:t>
          </a:r>
        </a:p>
      </cdr:txBody>
    </cdr:sp>
  </cdr:relSizeAnchor>
  <cdr:relSizeAnchor xmlns:cdr="http://schemas.openxmlformats.org/drawingml/2006/chartDrawing">
    <cdr:from>
      <cdr:x>0.11174</cdr:x>
      <cdr:y>0.61082</cdr:y>
    </cdr:from>
    <cdr:to>
      <cdr:x>0.27212</cdr:x>
      <cdr:y>0.66489</cdr:y>
    </cdr:to>
    <cdr:sp macro="" textlink="">
      <cdr:nvSpPr>
        <cdr:cNvPr id="512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23" y="2260576"/>
          <a:ext cx="104793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strike="noStrike">
              <a:solidFill>
                <a:srgbClr val="FF0000"/>
              </a:solidFill>
              <a:latin typeface="Arial"/>
              <a:cs typeface="Arial"/>
            </a:rPr>
            <a:t>kumulierte</a:t>
          </a: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000" b="0" i="0" strike="noStrike">
              <a:solidFill>
                <a:srgbClr val="FF0000"/>
              </a:solidFill>
              <a:latin typeface="Arial"/>
              <a:cs typeface="Arial"/>
            </a:rPr>
            <a:t>Zinsen</a:t>
          </a:r>
        </a:p>
      </cdr:txBody>
    </cdr:sp>
  </cdr:relSizeAnchor>
  <cdr:relSizeAnchor xmlns:cdr="http://schemas.openxmlformats.org/drawingml/2006/chartDrawing">
    <cdr:from>
      <cdr:x>0.45094</cdr:x>
      <cdr:y>0.2767</cdr:y>
    </cdr:from>
    <cdr:to>
      <cdr:x>0.64884</cdr:x>
      <cdr:y>0.32923</cdr:y>
    </cdr:to>
    <cdr:sp macro="" textlink="">
      <cdr:nvSpPr>
        <cdr:cNvPr id="512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200" y="1019960"/>
          <a:ext cx="1291252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Summe Tilgungsraten</a:t>
          </a:r>
        </a:p>
      </cdr:txBody>
    </cdr:sp>
  </cdr:relSizeAnchor>
  <cdr:relSizeAnchor xmlns:cdr="http://schemas.openxmlformats.org/drawingml/2006/chartDrawing">
    <cdr:from>
      <cdr:x>0.5</cdr:x>
      <cdr:y>0.5</cdr:y>
    </cdr:from>
    <cdr:to>
      <cdr:x>0.51158</cdr:x>
      <cdr:y>0.55407</cdr:y>
    </cdr:to>
    <cdr:sp macro="" textlink="">
      <cdr:nvSpPr>
        <cdr:cNvPr id="5124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250" y="1851025"/>
          <a:ext cx="75657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</xdr:row>
      <xdr:rowOff>257175</xdr:rowOff>
    </xdr:from>
    <xdr:to>
      <xdr:col>3</xdr:col>
      <xdr:colOff>342900</xdr:colOff>
      <xdr:row>8</xdr:row>
      <xdr:rowOff>123825</xdr:rowOff>
    </xdr:to>
    <xdr:sp macro="" textlink="">
      <xdr:nvSpPr>
        <xdr:cNvPr id="1050" name="Line 8"/>
        <xdr:cNvSpPr>
          <a:spLocks noChangeShapeType="1"/>
        </xdr:cNvSpPr>
      </xdr:nvSpPr>
      <xdr:spPr bwMode="auto">
        <a:xfrm flipH="1">
          <a:off x="1323975" y="933450"/>
          <a:ext cx="13049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342900</xdr:colOff>
      <xdr:row>5</xdr:row>
      <xdr:rowOff>0</xdr:rowOff>
    </xdr:from>
    <xdr:to>
      <xdr:col>3</xdr:col>
      <xdr:colOff>342900</xdr:colOff>
      <xdr:row>8</xdr:row>
      <xdr:rowOff>104775</xdr:rowOff>
    </xdr:to>
    <xdr:sp macro="" textlink="">
      <xdr:nvSpPr>
        <xdr:cNvPr id="1051" name="Line 9"/>
        <xdr:cNvSpPr>
          <a:spLocks noChangeShapeType="1"/>
        </xdr:cNvSpPr>
      </xdr:nvSpPr>
      <xdr:spPr bwMode="auto">
        <a:xfrm>
          <a:off x="2628900" y="942975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342900</xdr:colOff>
      <xdr:row>5</xdr:row>
      <xdr:rowOff>0</xdr:rowOff>
    </xdr:from>
    <xdr:to>
      <xdr:col>5</xdr:col>
      <xdr:colOff>485775</xdr:colOff>
      <xdr:row>8</xdr:row>
      <xdr:rowOff>85725</xdr:rowOff>
    </xdr:to>
    <xdr:sp macro="" textlink="">
      <xdr:nvSpPr>
        <xdr:cNvPr id="1052" name="Line 10"/>
        <xdr:cNvSpPr>
          <a:spLocks noChangeShapeType="1"/>
        </xdr:cNvSpPr>
      </xdr:nvSpPr>
      <xdr:spPr bwMode="auto">
        <a:xfrm>
          <a:off x="2628900" y="942975"/>
          <a:ext cx="1447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674"/>
  <sheetViews>
    <sheetView showGridLines="0" tabSelected="1" workbookViewId="0">
      <selection activeCell="C8" sqref="C8"/>
    </sheetView>
  </sheetViews>
  <sheetFormatPr baseColWidth="10" defaultColWidth="10.7109375" defaultRowHeight="12.75"/>
  <cols>
    <col min="1" max="1" width="3.42578125" style="1" customWidth="1"/>
    <col min="2" max="2" width="11.42578125" style="1" customWidth="1"/>
    <col min="3" max="6" width="11.85546875" style="1" customWidth="1"/>
    <col min="7" max="7" width="13.5703125" style="1" customWidth="1"/>
    <col min="8" max="8" width="12.5703125" style="1" customWidth="1"/>
    <col min="9" max="9" width="9.42578125" style="1" customWidth="1"/>
    <col min="10" max="10" width="10.7109375" style="1"/>
    <col min="11" max="11" width="12.7109375" style="1" customWidth="1"/>
    <col min="12" max="13" width="10.7109375" style="1"/>
    <col min="14" max="14" width="12.7109375" style="1" customWidth="1"/>
    <col min="15" max="15" width="13.140625" style="1" customWidth="1"/>
    <col min="16" max="17" width="10.7109375" style="1"/>
    <col min="18" max="18" width="14.42578125" style="1" customWidth="1"/>
    <col min="19" max="16384" width="10.7109375" style="1"/>
  </cols>
  <sheetData>
    <row r="1" spans="2:25" ht="13.5" thickBot="1">
      <c r="B1"/>
      <c r="C1"/>
      <c r="D1" s="3"/>
      <c r="E1" s="4"/>
      <c r="F1"/>
      <c r="G1"/>
      <c r="H1" s="4"/>
      <c r="I1" s="5"/>
      <c r="J1"/>
      <c r="K1"/>
      <c r="L1"/>
      <c r="M1"/>
      <c r="N1"/>
      <c r="O1"/>
      <c r="P1"/>
      <c r="Q1"/>
      <c r="R1"/>
    </row>
    <row r="2" spans="2:25" ht="20.25">
      <c r="B2"/>
      <c r="C2" s="68"/>
      <c r="D2" s="69" t="s">
        <v>3</v>
      </c>
      <c r="E2" s="70"/>
      <c r="F2" s="71"/>
      <c r="G2" s="72"/>
      <c r="H2" s="4"/>
      <c r="I2" s="5"/>
      <c r="J2"/>
      <c r="K2"/>
      <c r="L2"/>
      <c r="M2"/>
      <c r="N2"/>
      <c r="O2"/>
      <c r="P2"/>
      <c r="Q2"/>
      <c r="R2"/>
    </row>
    <row r="3" spans="2:25" ht="21" thickBot="1">
      <c r="B3" s="9"/>
      <c r="C3" s="73"/>
      <c r="D3" s="79" t="s">
        <v>4</v>
      </c>
      <c r="E3" s="80"/>
      <c r="F3" s="81"/>
      <c r="G3" s="74"/>
      <c r="H3" s="8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2:25" ht="8.1" customHeight="1" thickBot="1">
      <c r="B4" s="4"/>
      <c r="C4" s="4"/>
      <c r="D4" s="6"/>
      <c r="E4" s="6"/>
      <c r="F4" s="7"/>
      <c r="G4" s="7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2:25" ht="18">
      <c r="B5" s="17" t="s">
        <v>5</v>
      </c>
      <c r="C5" s="21">
        <v>150000</v>
      </c>
      <c r="D5" s="22" t="s">
        <v>40</v>
      </c>
      <c r="E5" s="10"/>
      <c r="F5" s="11"/>
      <c r="G5" s="11"/>
      <c r="H5" s="75" t="s">
        <v>6</v>
      </c>
      <c r="I5" s="7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2:25" ht="18">
      <c r="B6" s="18" t="s">
        <v>7</v>
      </c>
      <c r="C6" s="23">
        <v>2</v>
      </c>
      <c r="D6" s="24" t="s">
        <v>8</v>
      </c>
      <c r="E6" s="92" t="s">
        <v>9</v>
      </c>
      <c r="F6" s="12"/>
      <c r="G6" s="12"/>
      <c r="H6" s="13" t="s">
        <v>10</v>
      </c>
      <c r="I6" s="13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2:25" ht="18">
      <c r="B7" s="19" t="s">
        <v>11</v>
      </c>
      <c r="C7" s="23">
        <v>3</v>
      </c>
      <c r="D7" s="24" t="s">
        <v>8</v>
      </c>
      <c r="E7" s="93" t="s">
        <v>12</v>
      </c>
      <c r="F7" s="12"/>
      <c r="G7" s="12"/>
      <c r="H7" s="13" t="s">
        <v>13</v>
      </c>
      <c r="I7" s="13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2:25" ht="18">
      <c r="B8" s="19"/>
      <c r="C8" s="27"/>
      <c r="D8" s="28"/>
      <c r="E8" s="12"/>
      <c r="F8" s="12"/>
      <c r="G8" s="12"/>
      <c r="H8" s="13"/>
      <c r="I8" s="13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2:25" ht="15">
      <c r="B9" s="55" t="s">
        <v>14</v>
      </c>
      <c r="C9" s="15">
        <f>$C$5*($C$6+$C$7)/100</f>
        <v>7500</v>
      </c>
      <c r="D9" s="14" t="s">
        <v>41</v>
      </c>
      <c r="E9" s="26">
        <f>C9/12</f>
        <v>625</v>
      </c>
      <c r="F9" s="25" t="s">
        <v>15</v>
      </c>
      <c r="G9" s="14"/>
      <c r="H9" s="14"/>
      <c r="I9" s="56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2:25" ht="15">
      <c r="B10" s="12"/>
      <c r="C10" s="12"/>
      <c r="D10" s="12"/>
      <c r="E10" s="12"/>
      <c r="F10" s="12"/>
      <c r="G10" s="99" t="s">
        <v>16</v>
      </c>
      <c r="H10" s="99" t="s">
        <v>16</v>
      </c>
      <c r="I10" s="20" t="s">
        <v>17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2:25" ht="15">
      <c r="B11" s="99" t="s">
        <v>18</v>
      </c>
      <c r="C11" s="99" t="s">
        <v>19</v>
      </c>
      <c r="D11" s="99" t="s">
        <v>20</v>
      </c>
      <c r="E11" s="99" t="s">
        <v>21</v>
      </c>
      <c r="F11" s="100" t="s">
        <v>22</v>
      </c>
      <c r="G11" s="99" t="s">
        <v>23</v>
      </c>
      <c r="H11" s="99" t="s">
        <v>24</v>
      </c>
      <c r="I11" s="10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2: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2:25" ht="14.25">
      <c r="B13" s="29">
        <v>1</v>
      </c>
      <c r="C13" s="30">
        <f>C5</f>
        <v>150000</v>
      </c>
      <c r="D13" s="31">
        <f t="shared" ref="D13:D33" si="0">C13*$C$6/100</f>
        <v>3000</v>
      </c>
      <c r="E13" s="31">
        <f t="shared" ref="E13" si="1">$C$9-D13</f>
        <v>4500</v>
      </c>
      <c r="F13" s="32">
        <f t="shared" ref="F13:F33" si="2">C13-E13</f>
        <v>145500</v>
      </c>
      <c r="G13" s="31">
        <f>D13</f>
        <v>3000</v>
      </c>
      <c r="H13" s="31">
        <f>E13</f>
        <v>4500</v>
      </c>
      <c r="I13" s="33">
        <f t="shared" ref="I13" si="3">G13/H13</f>
        <v>0.66666666666666663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2:25" ht="14.25">
      <c r="B14" s="34">
        <f t="shared" ref="B14:B43" si="4">B13+1</f>
        <v>2</v>
      </c>
      <c r="C14" s="35">
        <f t="shared" ref="C14:C33" si="5">F13</f>
        <v>145500</v>
      </c>
      <c r="D14" s="35">
        <f t="shared" si="0"/>
        <v>2910</v>
      </c>
      <c r="E14" s="35">
        <f t="shared" ref="E14:E26" si="6">IF(C14&gt;$C$9,$C$9-D14,C14)</f>
        <v>4590</v>
      </c>
      <c r="F14" s="35">
        <f t="shared" si="2"/>
        <v>140910</v>
      </c>
      <c r="G14" s="35">
        <f t="shared" ref="G14:G26" si="7">IF(F14=0,D14,G13+D14)</f>
        <v>5910</v>
      </c>
      <c r="H14" s="35">
        <f t="shared" ref="H14:H26" si="8">IF(C14=0,0,H13+E14)</f>
        <v>9090</v>
      </c>
      <c r="I14" s="37">
        <f t="shared" ref="I14:I26" si="9">IF(C14=0,0,G14/H14)</f>
        <v>0.65016501650165015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2:25" ht="14.25">
      <c r="B15" s="34">
        <f t="shared" si="4"/>
        <v>3</v>
      </c>
      <c r="C15" s="35">
        <f t="shared" si="5"/>
        <v>140910</v>
      </c>
      <c r="D15" s="35">
        <f t="shared" si="0"/>
        <v>2818.2</v>
      </c>
      <c r="E15" s="35">
        <f t="shared" si="6"/>
        <v>4681.8</v>
      </c>
      <c r="F15" s="35">
        <f t="shared" si="2"/>
        <v>136228.20000000001</v>
      </c>
      <c r="G15" s="35">
        <f t="shared" si="7"/>
        <v>8728.2000000000007</v>
      </c>
      <c r="H15" s="35">
        <f t="shared" si="8"/>
        <v>13771.8</v>
      </c>
      <c r="I15" s="37">
        <f t="shared" si="9"/>
        <v>0.63377336295909037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2:25" ht="14.25">
      <c r="B16" s="34">
        <f t="shared" si="4"/>
        <v>4</v>
      </c>
      <c r="C16" s="35">
        <f t="shared" si="5"/>
        <v>136228.20000000001</v>
      </c>
      <c r="D16" s="35">
        <f t="shared" si="0"/>
        <v>2724.5640000000003</v>
      </c>
      <c r="E16" s="35">
        <f t="shared" si="6"/>
        <v>4775.4359999999997</v>
      </c>
      <c r="F16" s="35">
        <f t="shared" si="2"/>
        <v>131452.76400000002</v>
      </c>
      <c r="G16" s="35">
        <f t="shared" si="7"/>
        <v>11452.764000000001</v>
      </c>
      <c r="H16" s="35">
        <f t="shared" si="8"/>
        <v>18547.235999999997</v>
      </c>
      <c r="I16" s="37">
        <f t="shared" si="9"/>
        <v>0.61749168447525027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ht="14.25">
      <c r="B17" s="38">
        <f t="shared" si="4"/>
        <v>5</v>
      </c>
      <c r="C17" s="36">
        <f t="shared" si="5"/>
        <v>131452.76400000002</v>
      </c>
      <c r="D17" s="36">
        <f t="shared" si="0"/>
        <v>2629.0552800000005</v>
      </c>
      <c r="E17" s="35">
        <f t="shared" si="6"/>
        <v>4870.9447199999995</v>
      </c>
      <c r="F17" s="35">
        <f t="shared" si="2"/>
        <v>126581.81928000003</v>
      </c>
      <c r="G17" s="35">
        <f t="shared" si="7"/>
        <v>14081.819280000002</v>
      </c>
      <c r="H17" s="35">
        <f t="shared" si="8"/>
        <v>23418.180719999997</v>
      </c>
      <c r="I17" s="37">
        <f t="shared" si="9"/>
        <v>0.60131995086935186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ht="14.25">
      <c r="B18" s="34">
        <f t="shared" si="4"/>
        <v>6</v>
      </c>
      <c r="C18" s="35">
        <f t="shared" si="5"/>
        <v>126581.81928000003</v>
      </c>
      <c r="D18" s="35">
        <f t="shared" si="0"/>
        <v>2531.6363856000007</v>
      </c>
      <c r="E18" s="35">
        <f t="shared" si="6"/>
        <v>4968.3636143999993</v>
      </c>
      <c r="F18" s="35">
        <f t="shared" si="2"/>
        <v>121613.45566560002</v>
      </c>
      <c r="G18" s="35">
        <f t="shared" si="7"/>
        <v>16613.455665600002</v>
      </c>
      <c r="H18" s="35">
        <f t="shared" si="8"/>
        <v>28386.544334399994</v>
      </c>
      <c r="I18" s="37">
        <f t="shared" si="9"/>
        <v>0.58525812335202509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ht="14.25">
      <c r="B19" s="34">
        <f t="shared" si="4"/>
        <v>7</v>
      </c>
      <c r="C19" s="35">
        <f t="shared" si="5"/>
        <v>121613.45566560002</v>
      </c>
      <c r="D19" s="35">
        <f t="shared" si="0"/>
        <v>2432.2691133120006</v>
      </c>
      <c r="E19" s="35">
        <f t="shared" si="6"/>
        <v>5067.7308866879994</v>
      </c>
      <c r="F19" s="35">
        <f t="shared" si="2"/>
        <v>116545.72477891202</v>
      </c>
      <c r="G19" s="35">
        <f t="shared" si="7"/>
        <v>19045.724778912001</v>
      </c>
      <c r="H19" s="35">
        <f t="shared" si="8"/>
        <v>33454.275221087992</v>
      </c>
      <c r="I19" s="37">
        <f t="shared" si="9"/>
        <v>0.56930615453616162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ht="14.25">
      <c r="B20" s="34">
        <f t="shared" si="4"/>
        <v>8</v>
      </c>
      <c r="C20" s="35">
        <f t="shared" si="5"/>
        <v>116545.72477891202</v>
      </c>
      <c r="D20" s="35">
        <f t="shared" si="0"/>
        <v>2330.9144955782403</v>
      </c>
      <c r="E20" s="35">
        <f t="shared" si="6"/>
        <v>5169.0855044217597</v>
      </c>
      <c r="F20" s="35">
        <f t="shared" si="2"/>
        <v>111376.63927449026</v>
      </c>
      <c r="G20" s="35">
        <f t="shared" si="7"/>
        <v>21376.63927449024</v>
      </c>
      <c r="H20" s="35">
        <f t="shared" si="8"/>
        <v>38623.360725509752</v>
      </c>
      <c r="I20" s="37">
        <f t="shared" si="9"/>
        <v>0.55346398845016898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14.25">
      <c r="B21" s="34">
        <f t="shared" si="4"/>
        <v>9</v>
      </c>
      <c r="C21" s="35">
        <f t="shared" si="5"/>
        <v>111376.63927449026</v>
      </c>
      <c r="D21" s="35">
        <f t="shared" si="0"/>
        <v>2227.5327854898051</v>
      </c>
      <c r="E21" s="35">
        <f t="shared" si="6"/>
        <v>5272.4672145101949</v>
      </c>
      <c r="F21" s="35">
        <f t="shared" si="2"/>
        <v>106104.17205998006</v>
      </c>
      <c r="G21" s="35">
        <f t="shared" si="7"/>
        <v>23604.172059980046</v>
      </c>
      <c r="H21" s="35">
        <f t="shared" si="8"/>
        <v>43895.827940019946</v>
      </c>
      <c r="I21" s="37">
        <f t="shared" si="9"/>
        <v>0.53773156055361837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ht="14.25">
      <c r="B22" s="38">
        <v>10</v>
      </c>
      <c r="C22" s="36">
        <f t="shared" si="5"/>
        <v>106104.17205998006</v>
      </c>
      <c r="D22" s="36">
        <f t="shared" si="0"/>
        <v>2122.0834411996011</v>
      </c>
      <c r="E22" s="35">
        <f t="shared" si="6"/>
        <v>5377.9165588003989</v>
      </c>
      <c r="F22" s="35">
        <f t="shared" si="2"/>
        <v>100726.25550117966</v>
      </c>
      <c r="G22" s="35">
        <f t="shared" si="7"/>
        <v>25726.255501179647</v>
      </c>
      <c r="H22" s="35">
        <f t="shared" si="8"/>
        <v>49273.744498820342</v>
      </c>
      <c r="I22" s="37">
        <f t="shared" si="9"/>
        <v>0.52210879775527419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ht="14.25">
      <c r="B23" s="34">
        <f t="shared" si="4"/>
        <v>11</v>
      </c>
      <c r="C23" s="35">
        <f t="shared" si="5"/>
        <v>100726.25550117966</v>
      </c>
      <c r="D23" s="35">
        <f t="shared" si="0"/>
        <v>2014.5251100235932</v>
      </c>
      <c r="E23" s="35">
        <f t="shared" si="6"/>
        <v>5485.4748899764072</v>
      </c>
      <c r="F23" s="35">
        <f t="shared" si="2"/>
        <v>95240.780611203256</v>
      </c>
      <c r="G23" s="35">
        <f t="shared" si="7"/>
        <v>27740.780611203241</v>
      </c>
      <c r="H23" s="35">
        <f t="shared" si="8"/>
        <v>54759.219388796751</v>
      </c>
      <c r="I23" s="37">
        <f t="shared" si="9"/>
        <v>0.50659561843350087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ht="14.25">
      <c r="B24" s="34">
        <f t="shared" si="4"/>
        <v>12</v>
      </c>
      <c r="C24" s="35">
        <f t="shared" si="5"/>
        <v>95240.780611203256</v>
      </c>
      <c r="D24" s="35">
        <f t="shared" si="0"/>
        <v>1904.815612224065</v>
      </c>
      <c r="E24" s="35">
        <f t="shared" si="6"/>
        <v>5595.1843877759347</v>
      </c>
      <c r="F24" s="35">
        <f t="shared" si="2"/>
        <v>89645.596223427317</v>
      </c>
      <c r="G24" s="35">
        <f t="shared" si="7"/>
        <v>29645.596223427307</v>
      </c>
      <c r="H24" s="35">
        <f t="shared" si="8"/>
        <v>60354.403776572683</v>
      </c>
      <c r="I24" s="37">
        <f t="shared" si="9"/>
        <v>0.49119193245902987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ht="14.25">
      <c r="B25" s="34">
        <f t="shared" si="4"/>
        <v>13</v>
      </c>
      <c r="C25" s="35">
        <f t="shared" si="5"/>
        <v>89645.596223427317</v>
      </c>
      <c r="D25" s="35">
        <f t="shared" si="0"/>
        <v>1792.9119244685464</v>
      </c>
      <c r="E25" s="35">
        <f t="shared" si="6"/>
        <v>5707.0880755314538</v>
      </c>
      <c r="F25" s="35">
        <f t="shared" si="2"/>
        <v>83938.50814789586</v>
      </c>
      <c r="G25" s="35">
        <f t="shared" si="7"/>
        <v>31438.508147895853</v>
      </c>
      <c r="H25" s="35">
        <f t="shared" si="8"/>
        <v>66061.49185210414</v>
      </c>
      <c r="I25" s="37">
        <f t="shared" si="9"/>
        <v>0.47589764122007938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ht="14.25">
      <c r="B26" s="34">
        <f t="shared" si="4"/>
        <v>14</v>
      </c>
      <c r="C26" s="35">
        <f t="shared" si="5"/>
        <v>83938.50814789586</v>
      </c>
      <c r="D26" s="35">
        <f t="shared" si="0"/>
        <v>1678.7701629579171</v>
      </c>
      <c r="E26" s="35">
        <f t="shared" si="6"/>
        <v>5821.2298370420831</v>
      </c>
      <c r="F26" s="35">
        <f t="shared" si="2"/>
        <v>78117.278310853784</v>
      </c>
      <c r="G26" s="35">
        <f t="shared" si="7"/>
        <v>33117.27831085377</v>
      </c>
      <c r="H26" s="35">
        <f t="shared" si="8"/>
        <v>71882.721689146216</v>
      </c>
      <c r="I26" s="37">
        <f t="shared" si="9"/>
        <v>0.46071263764981013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ht="14.25">
      <c r="B27" s="34">
        <f t="shared" si="4"/>
        <v>15</v>
      </c>
      <c r="C27" s="35">
        <f t="shared" si="5"/>
        <v>78117.278310853784</v>
      </c>
      <c r="D27" s="35">
        <f t="shared" si="0"/>
        <v>1562.3455662170757</v>
      </c>
      <c r="E27" s="35">
        <f>IF(C27&gt;$C$9,$C$9-D27,C27)</f>
        <v>5937.6544337829246</v>
      </c>
      <c r="F27" s="35">
        <f>C27-E27</f>
        <v>72179.623877070859</v>
      </c>
      <c r="G27" s="35">
        <f>IF(F27=0,D27,G26+D27)</f>
        <v>34679.623877070844</v>
      </c>
      <c r="H27" s="35">
        <f>IF(C27=0,0,H26+E27)</f>
        <v>77820.376122929141</v>
      </c>
      <c r="I27" s="37">
        <f>IF(C27=0,0,G27/H27)</f>
        <v>0.44563680625610308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ht="14.25">
      <c r="B28" s="34">
        <f t="shared" si="4"/>
        <v>16</v>
      </c>
      <c r="C28" s="35">
        <f t="shared" si="5"/>
        <v>72179.623877070859</v>
      </c>
      <c r="D28" s="35">
        <f t="shared" si="0"/>
        <v>1443.5924775414171</v>
      </c>
      <c r="E28" s="35">
        <f t="shared" ref="E28:E43" si="10">IF(C28&gt;$C$9,$C$9-D28,C28)</f>
        <v>6056.4075224585831</v>
      </c>
      <c r="F28" s="35">
        <f t="shared" si="2"/>
        <v>66123.216354612276</v>
      </c>
      <c r="G28" s="35">
        <f>IF(F28=0,D28,G27+D28)</f>
        <v>36123.216354612261</v>
      </c>
      <c r="H28" s="35">
        <f>IF(C28=0,0,H27+E28)</f>
        <v>83876.783645387724</v>
      </c>
      <c r="I28" s="37">
        <f>IF(C28=0,0,G28/H28)</f>
        <v>0.43067002315364328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ht="14.25">
      <c r="B29" s="34">
        <f t="shared" si="4"/>
        <v>17</v>
      </c>
      <c r="C29" s="35">
        <f t="shared" si="5"/>
        <v>66123.216354612276</v>
      </c>
      <c r="D29" s="35">
        <f t="shared" si="0"/>
        <v>1322.4643270922454</v>
      </c>
      <c r="E29" s="35">
        <f t="shared" si="10"/>
        <v>6177.5356729077548</v>
      </c>
      <c r="F29" s="35">
        <f t="shared" si="2"/>
        <v>59945.680681704522</v>
      </c>
      <c r="G29" s="35">
        <f t="shared" ref="G29:G43" si="11">IF(F29=0,D29,G28+D29)</f>
        <v>37445.680681704507</v>
      </c>
      <c r="H29" s="35">
        <f t="shared" ref="H29:H43" si="12">IF(C29=0,0,H28+E29)</f>
        <v>90054.319318295486</v>
      </c>
      <c r="I29" s="37">
        <f t="shared" ref="I29:I43" si="13">IF(G29=0,0,G29/H29)</f>
        <v>0.41581215609829192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4.25">
      <c r="B30" s="34">
        <f t="shared" si="4"/>
        <v>18</v>
      </c>
      <c r="C30" s="35">
        <f t="shared" si="5"/>
        <v>59945.680681704522</v>
      </c>
      <c r="D30" s="35">
        <f t="shared" si="0"/>
        <v>1198.9136136340903</v>
      </c>
      <c r="E30" s="35">
        <f t="shared" si="10"/>
        <v>6301.0863863659097</v>
      </c>
      <c r="F30" s="35">
        <f t="shared" si="2"/>
        <v>53644.594295338611</v>
      </c>
      <c r="G30" s="35">
        <f t="shared" si="11"/>
        <v>38644.594295338597</v>
      </c>
      <c r="H30" s="35">
        <f t="shared" si="12"/>
        <v>96355.405704661389</v>
      </c>
      <c r="I30" s="37">
        <f t="shared" si="13"/>
        <v>0.40106306452372797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ht="14.25">
      <c r="B31" s="34">
        <f t="shared" si="4"/>
        <v>19</v>
      </c>
      <c r="C31" s="35">
        <f t="shared" si="5"/>
        <v>53644.594295338611</v>
      </c>
      <c r="D31" s="35">
        <f t="shared" si="0"/>
        <v>1072.8918859067721</v>
      </c>
      <c r="E31" s="35">
        <f t="shared" si="10"/>
        <v>6427.1081140932274</v>
      </c>
      <c r="F31" s="35">
        <f t="shared" si="2"/>
        <v>47217.486181245382</v>
      </c>
      <c r="G31" s="35">
        <f t="shared" si="11"/>
        <v>39717.486181245367</v>
      </c>
      <c r="H31" s="35">
        <f t="shared" si="12"/>
        <v>102782.51381875461</v>
      </c>
      <c r="I31" s="37">
        <f t="shared" si="13"/>
        <v>0.38642259958033992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ht="14.25">
      <c r="B32" s="34">
        <f t="shared" si="4"/>
        <v>20</v>
      </c>
      <c r="C32" s="35">
        <f t="shared" si="5"/>
        <v>47217.486181245382</v>
      </c>
      <c r="D32" s="35">
        <f t="shared" si="0"/>
        <v>944.3497236249076</v>
      </c>
      <c r="E32" s="35">
        <f t="shared" si="10"/>
        <v>6555.6502763750923</v>
      </c>
      <c r="F32" s="35">
        <f t="shared" si="2"/>
        <v>40661.835904870291</v>
      </c>
      <c r="G32" s="35">
        <f t="shared" si="11"/>
        <v>40661.835904870277</v>
      </c>
      <c r="H32" s="35">
        <f t="shared" si="12"/>
        <v>109338.1640951297</v>
      </c>
      <c r="I32" s="37">
        <f t="shared" si="13"/>
        <v>0.37189060417634628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ht="14.25">
      <c r="B33" s="34">
        <f t="shared" si="4"/>
        <v>21</v>
      </c>
      <c r="C33" s="35">
        <f t="shared" si="5"/>
        <v>40661.835904870291</v>
      </c>
      <c r="D33" s="35">
        <f t="shared" si="0"/>
        <v>813.23671809740586</v>
      </c>
      <c r="E33" s="35">
        <f t="shared" si="10"/>
        <v>6686.7632819025939</v>
      </c>
      <c r="F33" s="35">
        <f t="shared" si="2"/>
        <v>33975.072622967695</v>
      </c>
      <c r="G33" s="35">
        <f t="shared" si="11"/>
        <v>41475.07262296768</v>
      </c>
      <c r="H33" s="35">
        <f t="shared" si="12"/>
        <v>116024.92737703229</v>
      </c>
      <c r="I33" s="37">
        <f t="shared" si="13"/>
        <v>0.35746691302112271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14.25">
      <c r="B34" s="34">
        <f t="shared" si="4"/>
        <v>22</v>
      </c>
      <c r="C34" s="97">
        <f>IF(F33&lt;0,"&lt;0",F33)</f>
        <v>33975.072622967695</v>
      </c>
      <c r="D34" s="97">
        <f>IF(C34="&lt;0","--",C34*$C$6/100)</f>
        <v>679.50145245935391</v>
      </c>
      <c r="E34" s="35">
        <f t="shared" si="10"/>
        <v>6820.4985475406465</v>
      </c>
      <c r="F34" s="97">
        <f>IF(C34="&lt;0","&lt;0",C34-E34)</f>
        <v>27154.574075427048</v>
      </c>
      <c r="G34" s="35">
        <f t="shared" si="11"/>
        <v>42154.574075427037</v>
      </c>
      <c r="H34" s="35">
        <f t="shared" si="12"/>
        <v>122845.42592457293</v>
      </c>
      <c r="I34" s="37">
        <f t="shared" si="13"/>
        <v>0.34315135267071267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ht="14.25">
      <c r="B35" s="34">
        <f t="shared" si="4"/>
        <v>23</v>
      </c>
      <c r="C35" s="97">
        <f>IF(F34&lt;0,"",F34)</f>
        <v>27154.574075427048</v>
      </c>
      <c r="D35" s="97">
        <f>IF(C35="&lt;0","--",C35*$C$6/100)</f>
        <v>543.09148150854094</v>
      </c>
      <c r="E35" s="35">
        <f t="shared" si="10"/>
        <v>6956.9085184914593</v>
      </c>
      <c r="F35" s="97">
        <f>IF(C35="&lt;0","&lt;0",C35-E35)</f>
        <v>20197.66555693559</v>
      </c>
      <c r="G35" s="35">
        <f t="shared" si="11"/>
        <v>42697.665556935579</v>
      </c>
      <c r="H35" s="35">
        <f t="shared" si="12"/>
        <v>129802.33444306439</v>
      </c>
      <c r="I35" s="37">
        <f t="shared" si="13"/>
        <v>0.32894374157549677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ht="14.25">
      <c r="B36" s="34">
        <f t="shared" si="4"/>
        <v>24</v>
      </c>
      <c r="C36" s="97">
        <f t="shared" ref="C36:C43" si="14">IF(F35&lt;0,"&lt;0",F35)</f>
        <v>20197.66555693559</v>
      </c>
      <c r="D36" s="97">
        <f t="shared" ref="D36:D43" si="15">IF(C36="&lt;0","--",C36*$C$6/100)</f>
        <v>403.9533111387118</v>
      </c>
      <c r="E36" s="35">
        <f t="shared" si="10"/>
        <v>7096.0466888612882</v>
      </c>
      <c r="F36" s="97">
        <f t="shared" ref="F36:F43" si="16">IF(C36="&lt;0","&lt;0",C36-E36)</f>
        <v>13101.618868074302</v>
      </c>
      <c r="G36" s="35">
        <f t="shared" si="11"/>
        <v>43101.618868074293</v>
      </c>
      <c r="H36" s="35">
        <f t="shared" si="12"/>
        <v>136898.38113192568</v>
      </c>
      <c r="I36" s="37">
        <f t="shared" si="13"/>
        <v>0.31484389012999575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ht="14.25">
      <c r="B37" s="34">
        <f t="shared" si="4"/>
        <v>25</v>
      </c>
      <c r="C37" s="97">
        <f t="shared" si="14"/>
        <v>13101.618868074302</v>
      </c>
      <c r="D37" s="97">
        <f t="shared" si="15"/>
        <v>262.03237736148606</v>
      </c>
      <c r="E37" s="35">
        <f t="shared" si="10"/>
        <v>7237.9676226385136</v>
      </c>
      <c r="F37" s="97">
        <f t="shared" si="16"/>
        <v>5863.651245435788</v>
      </c>
      <c r="G37" s="35">
        <f t="shared" si="11"/>
        <v>43363.65124543578</v>
      </c>
      <c r="H37" s="35">
        <f t="shared" si="12"/>
        <v>144136.34875456418</v>
      </c>
      <c r="I37" s="37">
        <f t="shared" si="13"/>
        <v>0.30085160072477996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ht="14.25">
      <c r="B38" s="34">
        <f t="shared" si="4"/>
        <v>26</v>
      </c>
      <c r="C38" s="97">
        <f t="shared" si="14"/>
        <v>5863.651245435788</v>
      </c>
      <c r="D38" s="97">
        <f t="shared" si="15"/>
        <v>117.27302490871575</v>
      </c>
      <c r="E38" s="35">
        <f t="shared" si="10"/>
        <v>5863.651245435788</v>
      </c>
      <c r="F38" s="97">
        <f t="shared" si="16"/>
        <v>0</v>
      </c>
      <c r="G38" s="35">
        <f t="shared" si="11"/>
        <v>117.27302490871575</v>
      </c>
      <c r="H38" s="35">
        <f t="shared" si="12"/>
        <v>149999.99999999997</v>
      </c>
      <c r="I38" s="37">
        <f t="shared" si="13"/>
        <v>7.8182016605810522E-4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ht="14.25">
      <c r="B39" s="34">
        <f t="shared" si="4"/>
        <v>27</v>
      </c>
      <c r="C39" s="97">
        <f t="shared" si="14"/>
        <v>0</v>
      </c>
      <c r="D39" s="97">
        <f t="shared" si="15"/>
        <v>0</v>
      </c>
      <c r="E39" s="35">
        <f t="shared" si="10"/>
        <v>0</v>
      </c>
      <c r="F39" s="97">
        <f t="shared" si="16"/>
        <v>0</v>
      </c>
      <c r="G39" s="35">
        <f t="shared" si="11"/>
        <v>0</v>
      </c>
      <c r="H39" s="35">
        <f t="shared" si="12"/>
        <v>0</v>
      </c>
      <c r="I39" s="37">
        <f t="shared" si="13"/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ht="14.25">
      <c r="B40" s="34">
        <f t="shared" si="4"/>
        <v>28</v>
      </c>
      <c r="C40" s="97">
        <f t="shared" si="14"/>
        <v>0</v>
      </c>
      <c r="D40" s="97">
        <f t="shared" si="15"/>
        <v>0</v>
      </c>
      <c r="E40" s="35">
        <f t="shared" si="10"/>
        <v>0</v>
      </c>
      <c r="F40" s="97">
        <f t="shared" si="16"/>
        <v>0</v>
      </c>
      <c r="G40" s="35">
        <f t="shared" si="11"/>
        <v>0</v>
      </c>
      <c r="H40" s="35">
        <f t="shared" si="12"/>
        <v>0</v>
      </c>
      <c r="I40" s="37">
        <f t="shared" si="13"/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ht="14.25">
      <c r="B41" s="34">
        <f t="shared" si="4"/>
        <v>29</v>
      </c>
      <c r="C41" s="97">
        <f t="shared" si="14"/>
        <v>0</v>
      </c>
      <c r="D41" s="97">
        <f t="shared" si="15"/>
        <v>0</v>
      </c>
      <c r="E41" s="35">
        <f t="shared" si="10"/>
        <v>0</v>
      </c>
      <c r="F41" s="97">
        <f t="shared" si="16"/>
        <v>0</v>
      </c>
      <c r="G41" s="35">
        <f t="shared" si="11"/>
        <v>0</v>
      </c>
      <c r="H41" s="35">
        <f t="shared" si="12"/>
        <v>0</v>
      </c>
      <c r="I41" s="37">
        <f t="shared" si="13"/>
        <v>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ht="14.25">
      <c r="B42" s="34">
        <f t="shared" si="4"/>
        <v>30</v>
      </c>
      <c r="C42" s="97">
        <f t="shared" si="14"/>
        <v>0</v>
      </c>
      <c r="D42" s="97">
        <f t="shared" si="15"/>
        <v>0</v>
      </c>
      <c r="E42" s="35">
        <f t="shared" si="10"/>
        <v>0</v>
      </c>
      <c r="F42" s="97">
        <f t="shared" si="16"/>
        <v>0</v>
      </c>
      <c r="G42" s="35">
        <f t="shared" si="11"/>
        <v>0</v>
      </c>
      <c r="H42" s="35">
        <f t="shared" si="12"/>
        <v>0</v>
      </c>
      <c r="I42" s="37">
        <f t="shared" si="13"/>
        <v>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ht="14.25">
      <c r="B43" s="34">
        <f t="shared" si="4"/>
        <v>31</v>
      </c>
      <c r="C43" s="97">
        <f t="shared" si="14"/>
        <v>0</v>
      </c>
      <c r="D43" s="97">
        <f t="shared" si="15"/>
        <v>0</v>
      </c>
      <c r="E43" s="35">
        <f t="shared" si="10"/>
        <v>0</v>
      </c>
      <c r="F43" s="97">
        <f t="shared" si="16"/>
        <v>0</v>
      </c>
      <c r="G43" s="35">
        <f t="shared" si="11"/>
        <v>0</v>
      </c>
      <c r="H43" s="35">
        <f t="shared" si="12"/>
        <v>0</v>
      </c>
      <c r="I43" s="37">
        <f t="shared" si="13"/>
        <v>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ht="15">
      <c r="B47" s="16"/>
      <c r="C47" s="16"/>
      <c r="D47" s="16"/>
      <c r="E47" s="16"/>
      <c r="F47" s="16"/>
      <c r="G47" s="16"/>
      <c r="H47" s="16"/>
      <c r="I47" s="1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3:25"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3:25"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3:25">
      <c r="C54" s="1" t="s">
        <v>25</v>
      </c>
      <c r="D54" s="2">
        <f>(G46)/34</f>
        <v>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3:25">
      <c r="C55" s="1" t="s">
        <v>26</v>
      </c>
      <c r="D55" s="2">
        <f>D54/12</f>
        <v>0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3:25"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3:25"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3:25">
      <c r="C58" s="1" t="s">
        <v>27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3:25">
      <c r="C59" s="1" t="s">
        <v>28</v>
      </c>
      <c r="D59" s="1">
        <f>12000*100/250000</f>
        <v>4.8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3:25"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3:25"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3:25"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3:25"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3:25"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4:25"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4:25"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4:25"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4:25"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4:25"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4:25"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4:25"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4:25"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4:25"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4:25"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4:25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4:25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4:25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4:25"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4:25"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4:25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4:25"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4:25"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4:25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4:25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4:25"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4:25"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4:25"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4:25"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4:25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4:25"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4:25"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4:25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4:25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4:25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4:25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4:25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4:25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4:25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4:25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4:25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4:25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4:25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4:25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4:25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4:25"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4:25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4:25"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4:25"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4:25"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4:25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4:25"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4:25"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4:25"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4:25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4:25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4:25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4:25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4:25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4:25"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4:25"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4:25"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4:25"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4:25"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4:25"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4:25"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4:25"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4:25"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4:25"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4:25"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4:25"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4:25"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4:25"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4:25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4:25"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4:25"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4:25"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4:25"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4:25"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4:25"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4:25"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4:25"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4:25"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4:25"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4:25"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4:25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4:25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4:25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4:25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4:25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4:25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4:25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4:25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4:25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4:25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4:25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4:25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4:25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4:25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4:25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4:25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4:25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4:25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4:25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4:25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4:25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4:25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4:25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4:25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4:25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4:25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4:25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4:25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4:25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4:25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4:25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4:25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4:25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4:25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4:25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4:25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4:25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4:25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4:25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4:25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4:25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4:25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4:25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4:25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4:25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4:25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4:25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4:25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4:25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4:25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4:25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4:25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4:25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4:25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4:25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4:25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4:25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4:25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4:25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4:25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4:25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4:25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4:25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4:25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4:25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4:25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4:25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4:25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4:25"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4:25"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4:25"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4:25"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4:25"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4:25"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4:25"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4:25"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4:25"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4:25"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4:25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4:25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4:25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4:25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4:25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4:25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4:25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4:25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4:25"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4:25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4:25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4:25"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4:25"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4:25"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4:25"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4:25"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4:25"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4:25"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4:25"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4:25"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4:25"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4:25"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4:25"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4:25"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4:25"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4:25"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4:25"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4:25"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4:25"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4:25"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4:25"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4:25"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4:25"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4:25"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4:25"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4:25"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4:25"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4:25"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4:25"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4:25"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4:25"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4:25"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4:25"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4:25"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4:25"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4:25"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4:25"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4:25"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pans="4:25"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pans="4:25"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pans="12:25"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pans="12:25"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pans="12:25"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pans="12:25"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2:25"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2:25"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2:25"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2:25"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2:25"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2:25"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2:25"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2:25"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2:25"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2:25"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2:25"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2:25"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2:25"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2:25"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</row>
    <row r="291" spans="12:25"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</row>
    <row r="292" spans="12:25"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</row>
    <row r="293" spans="12:25"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</row>
    <row r="294" spans="12:25"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</row>
    <row r="295" spans="12:25"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</row>
    <row r="296" spans="12:25"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</row>
    <row r="297" spans="12:25"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</row>
    <row r="298" spans="12:25"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</row>
    <row r="299" spans="12:25"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</row>
    <row r="300" spans="12:25"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</row>
    <row r="301" spans="12:25"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</row>
    <row r="302" spans="12:25"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</row>
    <row r="303" spans="12:25"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</row>
    <row r="304" spans="12:25"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</row>
    <row r="305" spans="12:25"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</row>
    <row r="306" spans="12:25"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</row>
    <row r="307" spans="12:25"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</row>
    <row r="308" spans="12:25"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</row>
    <row r="309" spans="12:25"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</row>
    <row r="310" spans="12:25"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</row>
    <row r="311" spans="12:25"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</row>
    <row r="312" spans="12:25"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</row>
    <row r="313" spans="12:25"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</row>
    <row r="314" spans="12:25"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</row>
    <row r="315" spans="12:25"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</row>
    <row r="316" spans="12:25"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</row>
    <row r="317" spans="12:25"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</row>
    <row r="318" spans="12:25"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</row>
    <row r="319" spans="12:25"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</row>
    <row r="320" spans="12:25"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</row>
    <row r="321" spans="12:25"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</row>
    <row r="322" spans="12:25"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</row>
    <row r="323" spans="12:25"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</row>
    <row r="324" spans="12:25"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</row>
    <row r="325" spans="12:25"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</row>
    <row r="326" spans="12:25"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</row>
    <row r="327" spans="12:25"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</row>
    <row r="328" spans="12:25"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</row>
    <row r="329" spans="12:25"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</row>
    <row r="330" spans="12:25"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</row>
    <row r="331" spans="12:25"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</row>
    <row r="332" spans="12:25"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</row>
    <row r="333" spans="12:25"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</row>
    <row r="334" spans="12:25"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</row>
    <row r="335" spans="12:25"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</row>
    <row r="336" spans="12:25"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</row>
    <row r="337" spans="12:25"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</row>
    <row r="338" spans="12:25"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</row>
    <row r="339" spans="12:25"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</row>
    <row r="340" spans="12:25"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</row>
    <row r="341" spans="12:25"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</row>
    <row r="342" spans="12:25"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</row>
    <row r="343" spans="12:25"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</row>
    <row r="344" spans="12:25"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</row>
    <row r="345" spans="12:25"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</row>
    <row r="346" spans="12:25"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</row>
    <row r="347" spans="12:25"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</row>
    <row r="348" spans="12:25"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</row>
    <row r="349" spans="12:25"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</row>
    <row r="350" spans="12:25"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</row>
    <row r="351" spans="12:25"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</row>
    <row r="352" spans="12:25"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</row>
    <row r="353" spans="12:25"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</row>
    <row r="354" spans="12:25"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</row>
    <row r="355" spans="12:25"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</row>
    <row r="356" spans="12:25"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</row>
    <row r="357" spans="12:25"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</row>
    <row r="358" spans="12:25"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</row>
    <row r="359" spans="12:25"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</row>
    <row r="360" spans="12:25"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</row>
    <row r="361" spans="12:25"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</row>
    <row r="362" spans="12:25"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</row>
    <row r="363" spans="12:25"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</row>
    <row r="364" spans="12:25"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</row>
    <row r="365" spans="12:25"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</row>
    <row r="366" spans="12:25"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</row>
    <row r="367" spans="12:25"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</row>
    <row r="368" spans="12:25"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</row>
    <row r="369" spans="12:25"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</row>
    <row r="370" spans="12:25"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</row>
    <row r="371" spans="12:25"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</row>
    <row r="372" spans="12:25"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</row>
    <row r="373" spans="12:25"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</row>
    <row r="374" spans="12:25"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</row>
    <row r="375" spans="12:25"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</row>
    <row r="376" spans="12:25"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</row>
    <row r="377" spans="12:25"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</row>
    <row r="378" spans="12:25"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</row>
    <row r="379" spans="12:25"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</row>
    <row r="380" spans="12:25"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</row>
    <row r="381" spans="12:25"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</row>
    <row r="382" spans="12:25"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</row>
    <row r="383" spans="12:25"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</row>
    <row r="384" spans="12:25"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</row>
    <row r="385" spans="12:25"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</row>
    <row r="386" spans="12:25"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</row>
    <row r="387" spans="12:25"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</row>
    <row r="388" spans="12:25"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</row>
    <row r="389" spans="12:25"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</row>
    <row r="390" spans="12:25"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</row>
    <row r="391" spans="12:25"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</row>
    <row r="392" spans="12:25"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</row>
    <row r="393" spans="12:25"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</row>
    <row r="394" spans="12:25"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</row>
    <row r="395" spans="12:25"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</row>
    <row r="396" spans="12:25"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</row>
    <row r="397" spans="12:25"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</row>
    <row r="398" spans="12:25"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</row>
    <row r="399" spans="12:25"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</row>
    <row r="400" spans="12:25"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</row>
    <row r="401" spans="12:25"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</row>
    <row r="402" spans="12:25"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</row>
    <row r="403" spans="12:25"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</row>
    <row r="404" spans="12:25"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</row>
    <row r="405" spans="12:25"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</row>
    <row r="406" spans="12:25"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</row>
    <row r="407" spans="12:25"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</row>
    <row r="408" spans="12:25"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</row>
    <row r="409" spans="12:25"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</row>
    <row r="410" spans="12:25"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</row>
    <row r="411" spans="12:25"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</row>
    <row r="412" spans="12:25"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</row>
    <row r="413" spans="12:25"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</row>
    <row r="414" spans="12:25"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</row>
    <row r="415" spans="12:25"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</row>
    <row r="416" spans="12:25"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</row>
    <row r="417" spans="12:25"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</row>
    <row r="418" spans="12:25"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</row>
    <row r="419" spans="12:25"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</row>
    <row r="420" spans="12:25"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</row>
    <row r="421" spans="12:25"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</row>
    <row r="422" spans="12:25"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</row>
    <row r="423" spans="12:25"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</row>
    <row r="424" spans="12:25"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</row>
    <row r="425" spans="12:25"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</row>
    <row r="426" spans="12:25"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</row>
    <row r="427" spans="12:25"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</row>
    <row r="428" spans="12:25"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</row>
    <row r="429" spans="12:25"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</row>
    <row r="430" spans="12:25"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</row>
    <row r="431" spans="12:25"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</row>
    <row r="432" spans="12:25"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</row>
    <row r="433" spans="12:25"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</row>
    <row r="434" spans="12:25"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</row>
    <row r="435" spans="12:25"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</row>
    <row r="436" spans="12:25"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</row>
    <row r="437" spans="12:25"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</row>
    <row r="438" spans="12:25"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</row>
    <row r="439" spans="12:25"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</row>
    <row r="440" spans="12:25"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</row>
    <row r="441" spans="12:25"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</row>
    <row r="442" spans="12:25"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</row>
    <row r="443" spans="12:25"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</row>
    <row r="444" spans="12:25"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</row>
    <row r="445" spans="12:25"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</row>
    <row r="446" spans="12:25"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</row>
    <row r="447" spans="12:25"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</row>
    <row r="448" spans="12:25"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</row>
    <row r="449" spans="12:25"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</row>
    <row r="450" spans="12:25"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</row>
    <row r="451" spans="12:25"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</row>
    <row r="452" spans="12:25"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</row>
    <row r="453" spans="12:25"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</row>
    <row r="454" spans="12:25"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</row>
    <row r="455" spans="12:25"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</row>
    <row r="456" spans="12:25"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</row>
    <row r="457" spans="12:25"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</row>
    <row r="458" spans="12:25"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</row>
    <row r="459" spans="12:25"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</row>
    <row r="460" spans="12:25"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</row>
    <row r="461" spans="12:25"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</row>
    <row r="462" spans="12:25"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</row>
    <row r="463" spans="12:25"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</row>
    <row r="464" spans="12:25"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</row>
    <row r="465" spans="12:25"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</row>
    <row r="466" spans="12:25"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</row>
    <row r="467" spans="12:25"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</row>
    <row r="468" spans="12:25"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</row>
    <row r="469" spans="12:25"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</row>
    <row r="470" spans="12:25"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</row>
    <row r="471" spans="12:25"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</row>
    <row r="472" spans="12:25"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</row>
    <row r="473" spans="12:25"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</row>
    <row r="474" spans="12:25"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</row>
    <row r="475" spans="12:25"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</row>
    <row r="476" spans="12:25"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</row>
    <row r="477" spans="12:25"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</row>
    <row r="478" spans="12:25"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</row>
    <row r="479" spans="12:25"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</row>
    <row r="480" spans="12:25"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</row>
    <row r="481" spans="12:25"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</row>
    <row r="482" spans="12:25"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</row>
    <row r="483" spans="12:25"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</row>
    <row r="484" spans="12:25"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</row>
    <row r="485" spans="12:25"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</row>
    <row r="486" spans="12:25"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</row>
    <row r="487" spans="12:25"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</row>
    <row r="488" spans="12:25"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</row>
    <row r="489" spans="12:25"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</row>
    <row r="490" spans="12:25"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</row>
    <row r="491" spans="12:25"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</row>
    <row r="492" spans="12:25"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</row>
    <row r="493" spans="12:25"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</row>
    <row r="494" spans="12:25"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</row>
    <row r="495" spans="12:25"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</row>
    <row r="496" spans="12:25"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</row>
    <row r="497" spans="12:25"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</row>
    <row r="498" spans="12:25"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</row>
    <row r="499" spans="12:25"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</row>
    <row r="500" spans="12:25"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</row>
    <row r="501" spans="12:25"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</row>
    <row r="502" spans="12:25"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</row>
    <row r="503" spans="12:25"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</row>
    <row r="504" spans="12:25"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</row>
    <row r="505" spans="12:25"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</row>
    <row r="506" spans="12:25"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</row>
    <row r="507" spans="12:25"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</row>
    <row r="508" spans="12:25"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</row>
    <row r="509" spans="12:25"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</row>
    <row r="510" spans="12:25"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</row>
    <row r="511" spans="12:25"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</row>
    <row r="512" spans="12:25"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</row>
    <row r="513" spans="12:25"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</row>
    <row r="514" spans="12:25"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</row>
    <row r="515" spans="12:25"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</row>
    <row r="516" spans="12:25"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</row>
    <row r="517" spans="12:25"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</row>
    <row r="518" spans="12:25"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</row>
    <row r="519" spans="12:25"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</row>
    <row r="520" spans="12:25"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</row>
    <row r="521" spans="12:25"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</row>
    <row r="522" spans="12:25"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</row>
    <row r="523" spans="12:25"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</row>
    <row r="524" spans="12:25"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</row>
    <row r="525" spans="12:25"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</row>
    <row r="526" spans="12:25"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</row>
    <row r="527" spans="12:25"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</row>
    <row r="528" spans="12:25"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</row>
    <row r="529" spans="12:25"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</row>
    <row r="530" spans="12:25"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</row>
    <row r="531" spans="12:25"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</row>
    <row r="532" spans="12:25"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</row>
    <row r="533" spans="12:25"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</row>
    <row r="534" spans="12:25"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</row>
    <row r="535" spans="12:25"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</row>
    <row r="536" spans="12:25"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</row>
    <row r="537" spans="12:25"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</row>
    <row r="538" spans="12:25"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</row>
    <row r="539" spans="12:25"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</row>
    <row r="540" spans="12:25"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</row>
    <row r="541" spans="12:25"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</row>
    <row r="542" spans="12:25"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</row>
    <row r="543" spans="12:25"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</row>
    <row r="544" spans="12:25"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</row>
    <row r="545" spans="12:25"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</row>
    <row r="546" spans="12:25"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</row>
    <row r="547" spans="12:25"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</row>
    <row r="548" spans="12:25"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</row>
    <row r="549" spans="12:25"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</row>
    <row r="550" spans="12:25"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</row>
    <row r="551" spans="12:25"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</row>
    <row r="552" spans="12:25"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</row>
    <row r="553" spans="12:25"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</row>
    <row r="554" spans="12:25"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</row>
    <row r="555" spans="12:25"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</row>
    <row r="556" spans="12:25"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</row>
    <row r="557" spans="12:25"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</row>
    <row r="558" spans="12:25"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</row>
    <row r="559" spans="12:25"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</row>
    <row r="560" spans="12:25"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</row>
    <row r="561" spans="12:25"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</row>
    <row r="562" spans="12:25"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</row>
    <row r="563" spans="12:25"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</row>
    <row r="564" spans="12:25"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</row>
    <row r="565" spans="12:25"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</row>
    <row r="566" spans="12:25"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</row>
    <row r="567" spans="12:25"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</row>
    <row r="568" spans="12:25"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</row>
    <row r="569" spans="12:25"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</row>
    <row r="570" spans="12:25"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</row>
    <row r="571" spans="12:25"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</row>
    <row r="572" spans="12:25"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</row>
    <row r="573" spans="12:25"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</row>
    <row r="574" spans="12:25"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</row>
    <row r="575" spans="12:25"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</row>
    <row r="576" spans="12:25"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</row>
    <row r="577" spans="12:25"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</row>
    <row r="578" spans="12:25"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</row>
    <row r="579" spans="12:25"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</row>
    <row r="580" spans="12:25"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</row>
    <row r="581" spans="12:25"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</row>
    <row r="582" spans="12:25"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</row>
    <row r="583" spans="12:25"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</row>
    <row r="584" spans="12:25"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</row>
    <row r="585" spans="12:25"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</row>
    <row r="586" spans="12:25"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</row>
    <row r="587" spans="12:25"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2:25"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2:25"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2:25"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2:25"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2:25"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spans="12:25"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</row>
    <row r="594" spans="12:25"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</row>
    <row r="595" spans="12:25"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</row>
    <row r="596" spans="12:25"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</row>
    <row r="597" spans="12:25"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</row>
    <row r="598" spans="12:25"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</row>
    <row r="599" spans="12:25"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</row>
    <row r="600" spans="12:25"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</row>
    <row r="601" spans="12:25"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</row>
    <row r="602" spans="12:25"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</row>
    <row r="603" spans="12:25"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</row>
    <row r="604" spans="12:25"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</row>
    <row r="605" spans="12:25"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</row>
    <row r="606" spans="12:25"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</row>
    <row r="607" spans="12:25"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</row>
    <row r="608" spans="12:25"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</row>
    <row r="609" spans="12:25"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</row>
    <row r="610" spans="12:25"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</row>
    <row r="611" spans="12:25"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</row>
    <row r="612" spans="12:25"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</row>
    <row r="613" spans="12:25"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</row>
    <row r="614" spans="12:25"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</row>
    <row r="615" spans="12:25"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</row>
    <row r="616" spans="12:25"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</row>
    <row r="617" spans="12:25"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</row>
    <row r="618" spans="12:25"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</row>
    <row r="619" spans="12:25"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</row>
    <row r="620" spans="12:25"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</row>
    <row r="621" spans="12:25"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</row>
    <row r="622" spans="12:25"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</row>
    <row r="623" spans="12:25"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</row>
    <row r="624" spans="12:25"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</row>
    <row r="625" spans="12:25"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</row>
    <row r="626" spans="12:25"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</row>
    <row r="627" spans="12:25"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</row>
    <row r="628" spans="12:25"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</row>
    <row r="629" spans="12:25"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</row>
    <row r="630" spans="12:25"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</row>
    <row r="631" spans="12:25"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</row>
    <row r="632" spans="12:25"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</row>
    <row r="633" spans="12:25"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</row>
    <row r="634" spans="12:25"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</row>
    <row r="635" spans="12:25"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</row>
    <row r="636" spans="12:25"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</row>
    <row r="637" spans="12:25"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</row>
    <row r="638" spans="12:25"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</row>
    <row r="639" spans="12:25"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</row>
    <row r="640" spans="12:25"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</row>
    <row r="641" spans="12:25"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</row>
    <row r="642" spans="12:25"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</row>
    <row r="643" spans="12:25"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</row>
    <row r="644" spans="12:25"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</row>
    <row r="645" spans="12:25"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</row>
    <row r="646" spans="12:25"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</row>
    <row r="647" spans="12:25"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</row>
    <row r="648" spans="12:25"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</row>
    <row r="649" spans="12:25"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</row>
    <row r="650" spans="12:25"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</row>
    <row r="651" spans="12:25"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</row>
    <row r="652" spans="12:25"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</row>
    <row r="653" spans="12:25"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</row>
    <row r="654" spans="12:25"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</row>
    <row r="655" spans="12:25"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</row>
    <row r="656" spans="12:25"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</row>
    <row r="657" spans="12:25"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</row>
    <row r="658" spans="12:25"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</row>
    <row r="659" spans="12:25"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</row>
    <row r="660" spans="12:25"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</row>
    <row r="661" spans="12:25"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</row>
    <row r="662" spans="12:25"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</row>
    <row r="663" spans="12:25"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</row>
    <row r="664" spans="12:25"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</row>
    <row r="665" spans="12:25"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</row>
    <row r="666" spans="12:25"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</row>
    <row r="667" spans="12:25"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</row>
    <row r="668" spans="12:25"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</row>
    <row r="669" spans="12:25"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</row>
    <row r="670" spans="12:25"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</row>
    <row r="671" spans="12:25"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</row>
    <row r="672" spans="12:25"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</row>
    <row r="673" spans="12:25"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</row>
    <row r="674" spans="12:25"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</row>
  </sheetData>
  <phoneticPr fontId="0" type="noConversion"/>
  <printOptions gridLinesSet="0"/>
  <pageMargins left="0.59055118110236227" right="0.59055118110236227" top="0.78740157480314965" bottom="0.78740157480314965" header="0" footer="0"/>
  <pageSetup paperSize="9" orientation="portrait" horizontalDpi="360" verticalDpi="360" r:id="rId1"/>
  <headerFooter alignWithMargins="0">
    <oddHeader>&amp;F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7"/>
  <sheetViews>
    <sheetView workbookViewId="0">
      <selection activeCell="J12" sqref="J12"/>
    </sheetView>
  </sheetViews>
  <sheetFormatPr baseColWidth="10" defaultRowHeight="12.75"/>
  <cols>
    <col min="1" max="1" width="11.140625" customWidth="1"/>
    <col min="2" max="2" width="15.5703125" customWidth="1"/>
    <col min="3" max="3" width="12.7109375" customWidth="1"/>
    <col min="4" max="4" width="12.140625" customWidth="1"/>
    <col min="5" max="5" width="14.7109375" customWidth="1"/>
    <col min="6" max="6" width="12" customWidth="1"/>
    <col min="7" max="7" width="10.85546875" customWidth="1"/>
  </cols>
  <sheetData>
    <row r="1" spans="1:13" ht="13.5" thickBot="1">
      <c r="A1" s="42"/>
      <c r="B1" s="42"/>
      <c r="C1" s="42"/>
      <c r="D1" s="42"/>
      <c r="E1" s="42"/>
      <c r="F1" s="42"/>
      <c r="G1" s="43"/>
      <c r="H1" s="43"/>
      <c r="I1" s="42"/>
      <c r="J1" s="42"/>
      <c r="K1" s="42"/>
      <c r="L1" s="42"/>
      <c r="M1" s="42"/>
    </row>
    <row r="2" spans="1:13" ht="20.25">
      <c r="A2" s="42"/>
      <c r="B2" s="68"/>
      <c r="C2" s="69" t="s">
        <v>3</v>
      </c>
      <c r="D2" s="70"/>
      <c r="E2" s="71"/>
      <c r="F2" s="72"/>
      <c r="G2" s="44"/>
      <c r="H2" s="44"/>
      <c r="I2" s="42"/>
      <c r="J2" s="42"/>
      <c r="K2" s="42"/>
      <c r="L2" s="42"/>
      <c r="M2" s="42"/>
    </row>
    <row r="3" spans="1:13" ht="21" thickBot="1">
      <c r="A3" s="42"/>
      <c r="B3" s="73"/>
      <c r="C3" s="79" t="s">
        <v>4</v>
      </c>
      <c r="D3" s="80"/>
      <c r="E3" s="81"/>
      <c r="F3" s="74"/>
      <c r="G3" s="44"/>
      <c r="H3" s="44"/>
      <c r="I3" s="42"/>
      <c r="J3" s="42"/>
      <c r="K3" s="42"/>
      <c r="L3" s="42"/>
      <c r="M3" s="42"/>
    </row>
    <row r="4" spans="1:13" ht="15" thickBot="1">
      <c r="A4" s="45"/>
      <c r="B4" s="45"/>
      <c r="C4" s="44"/>
      <c r="D4" s="42"/>
      <c r="E4" s="42"/>
      <c r="F4" s="44"/>
      <c r="G4" s="44"/>
      <c r="H4" s="44"/>
      <c r="I4" s="42"/>
      <c r="J4" s="42"/>
      <c r="K4" s="42"/>
      <c r="L4" s="42"/>
      <c r="M4" s="42"/>
    </row>
    <row r="5" spans="1:13" ht="18">
      <c r="A5" s="46" t="s">
        <v>5</v>
      </c>
      <c r="B5" s="47">
        <f>'Tilgung_jährl-Verr'!C5</f>
        <v>150000</v>
      </c>
      <c r="C5" s="48" t="s">
        <v>40</v>
      </c>
      <c r="D5" s="49"/>
      <c r="E5" s="49"/>
      <c r="F5" s="76" t="s">
        <v>29</v>
      </c>
      <c r="G5" s="66"/>
      <c r="H5" s="44"/>
      <c r="I5" s="42"/>
      <c r="J5" s="42"/>
      <c r="K5" s="42"/>
      <c r="L5" s="42"/>
      <c r="M5" s="42"/>
    </row>
    <row r="6" spans="1:13" ht="18">
      <c r="A6" s="50" t="s">
        <v>7</v>
      </c>
      <c r="B6" s="51">
        <v>7</v>
      </c>
      <c r="C6" s="52" t="s">
        <v>8</v>
      </c>
      <c r="D6" s="44"/>
      <c r="E6" s="44"/>
      <c r="F6" s="67" t="s">
        <v>13</v>
      </c>
      <c r="G6" s="67"/>
      <c r="H6" s="44"/>
      <c r="I6" s="42"/>
      <c r="J6" s="42"/>
      <c r="K6" s="42"/>
      <c r="L6" s="42"/>
      <c r="M6" s="42"/>
    </row>
    <row r="7" spans="1:13" ht="18">
      <c r="A7" s="50" t="s">
        <v>30</v>
      </c>
      <c r="B7" s="51">
        <v>1</v>
      </c>
      <c r="C7" s="52" t="s">
        <v>8</v>
      </c>
      <c r="D7" s="44"/>
      <c r="E7" s="44"/>
      <c r="F7" s="41" t="s">
        <v>43</v>
      </c>
      <c r="H7" s="44"/>
      <c r="I7" s="42"/>
      <c r="J7" s="42"/>
      <c r="K7" s="42"/>
      <c r="L7" s="42"/>
      <c r="M7" s="42"/>
    </row>
    <row r="8" spans="1:13" ht="14.25">
      <c r="A8" s="53"/>
      <c r="B8" s="53"/>
      <c r="C8" s="53"/>
      <c r="D8" s="44"/>
      <c r="E8" s="44"/>
      <c r="F8" s="44"/>
      <c r="G8" s="44"/>
      <c r="H8" s="44"/>
      <c r="I8" s="42"/>
      <c r="J8" s="42"/>
      <c r="K8" s="42"/>
      <c r="L8" s="42"/>
      <c r="M8" s="42"/>
    </row>
    <row r="9" spans="1:13" ht="15">
      <c r="A9" s="57" t="s">
        <v>14</v>
      </c>
      <c r="B9" s="15">
        <f>$B$5*($B$6+$B$7)/100</f>
        <v>12000</v>
      </c>
      <c r="C9" s="58" t="s">
        <v>41</v>
      </c>
      <c r="D9" s="58">
        <f>B9/12</f>
        <v>1000</v>
      </c>
      <c r="E9" s="58" t="s">
        <v>15</v>
      </c>
      <c r="F9" s="59"/>
      <c r="G9" s="59"/>
      <c r="H9" s="60"/>
      <c r="I9" s="42"/>
      <c r="J9" s="42"/>
      <c r="K9" s="42"/>
      <c r="L9" s="42"/>
      <c r="M9" s="42"/>
    </row>
    <row r="10" spans="1:13" ht="14.25">
      <c r="A10" s="54"/>
      <c r="B10" s="54"/>
      <c r="C10" s="54"/>
      <c r="D10" s="54"/>
      <c r="E10" s="54"/>
      <c r="F10" s="103" t="s">
        <v>16</v>
      </c>
      <c r="G10" s="103" t="s">
        <v>16</v>
      </c>
      <c r="H10" s="103" t="s">
        <v>31</v>
      </c>
      <c r="I10" s="42"/>
      <c r="J10" s="42"/>
      <c r="K10" s="42"/>
      <c r="L10" s="42"/>
      <c r="M10" s="42"/>
    </row>
    <row r="11" spans="1:13" ht="14.25">
      <c r="A11" s="102" t="s">
        <v>32</v>
      </c>
      <c r="B11" s="102" t="s">
        <v>19</v>
      </c>
      <c r="C11" s="102" t="s">
        <v>20</v>
      </c>
      <c r="D11" s="102" t="s">
        <v>21</v>
      </c>
      <c r="E11" s="102" t="s">
        <v>22</v>
      </c>
      <c r="F11" s="102" t="s">
        <v>23</v>
      </c>
      <c r="G11" s="102" t="s">
        <v>24</v>
      </c>
      <c r="H11" s="102" t="s">
        <v>33</v>
      </c>
      <c r="I11" s="42"/>
      <c r="J11" s="42"/>
      <c r="K11" s="42"/>
      <c r="L11" s="42"/>
      <c r="M11" s="42"/>
    </row>
    <row r="12" spans="1:13" ht="14.25">
      <c r="A12" s="39"/>
      <c r="B12" s="39"/>
      <c r="C12" s="39"/>
      <c r="D12" s="39"/>
      <c r="E12" s="39"/>
      <c r="F12" s="39"/>
      <c r="G12" s="39"/>
      <c r="H12" s="39"/>
      <c r="I12" s="42"/>
      <c r="J12" s="42"/>
      <c r="K12" s="42"/>
      <c r="L12" s="42"/>
      <c r="M12" s="42"/>
    </row>
    <row r="13" spans="1:13" ht="14.25">
      <c r="A13" s="39">
        <v>1</v>
      </c>
      <c r="B13" s="40">
        <f>B5</f>
        <v>150000</v>
      </c>
      <c r="C13" s="61">
        <f>B13*$B$6/12/100</f>
        <v>875</v>
      </c>
      <c r="D13" s="40">
        <f>$D$9-C13</f>
        <v>125</v>
      </c>
      <c r="E13" s="40">
        <f t="shared" ref="E13:E28" si="0">B13-D13</f>
        <v>149875</v>
      </c>
      <c r="F13" s="40">
        <f>C13</f>
        <v>875</v>
      </c>
      <c r="G13" s="40">
        <f>D13</f>
        <v>125</v>
      </c>
      <c r="H13" s="40">
        <f>C13+D13</f>
        <v>1000</v>
      </c>
      <c r="I13" s="42"/>
      <c r="J13" s="42"/>
      <c r="K13" s="42"/>
      <c r="L13" s="42"/>
      <c r="M13" s="42"/>
    </row>
    <row r="14" spans="1:13" ht="14.25">
      <c r="A14" s="39">
        <v>2</v>
      </c>
      <c r="B14" s="40">
        <f t="shared" ref="B14:B45" si="1">E13</f>
        <v>149875</v>
      </c>
      <c r="C14" s="61">
        <f t="shared" ref="C14:C29" si="2">B14*$B$6/12/100</f>
        <v>874.27083333333326</v>
      </c>
      <c r="D14" s="40">
        <f t="shared" ref="D14:D29" si="3">$D$9-C14</f>
        <v>125.72916666666674</v>
      </c>
      <c r="E14" s="40">
        <f t="shared" si="0"/>
        <v>149749.27083333334</v>
      </c>
      <c r="F14" s="40">
        <f t="shared" ref="F14:G29" si="4">C14+F13</f>
        <v>1749.2708333333333</v>
      </c>
      <c r="G14" s="40">
        <f t="shared" si="4"/>
        <v>250.72916666666674</v>
      </c>
      <c r="H14" s="40">
        <f t="shared" ref="H14:H29" si="5">C14+D14</f>
        <v>1000</v>
      </c>
      <c r="I14" s="42"/>
      <c r="J14" s="42"/>
      <c r="K14" s="42"/>
      <c r="L14" s="42"/>
      <c r="M14" s="42"/>
    </row>
    <row r="15" spans="1:13" ht="14.25">
      <c r="A15" s="39">
        <v>3</v>
      </c>
      <c r="B15" s="40">
        <f t="shared" si="1"/>
        <v>149749.27083333334</v>
      </c>
      <c r="C15" s="61">
        <f t="shared" si="2"/>
        <v>873.53741319444453</v>
      </c>
      <c r="D15" s="40">
        <f t="shared" si="3"/>
        <v>126.46258680555547</v>
      </c>
      <c r="E15" s="40">
        <f t="shared" si="0"/>
        <v>149622.8082465278</v>
      </c>
      <c r="F15" s="40">
        <f t="shared" si="4"/>
        <v>2622.8082465277776</v>
      </c>
      <c r="G15" s="40">
        <f t="shared" si="4"/>
        <v>377.19175347222222</v>
      </c>
      <c r="H15" s="40">
        <f t="shared" si="5"/>
        <v>1000</v>
      </c>
      <c r="I15" s="42"/>
      <c r="J15" s="42"/>
      <c r="K15" s="42"/>
      <c r="L15" s="42"/>
      <c r="M15" s="42"/>
    </row>
    <row r="16" spans="1:13" ht="14.25">
      <c r="A16" s="39">
        <v>4</v>
      </c>
      <c r="B16" s="40">
        <f t="shared" si="1"/>
        <v>149622.8082465278</v>
      </c>
      <c r="C16" s="61">
        <f t="shared" si="2"/>
        <v>872.79971477141214</v>
      </c>
      <c r="D16" s="40">
        <f t="shared" si="3"/>
        <v>127.20028522858786</v>
      </c>
      <c r="E16" s="40">
        <f t="shared" si="0"/>
        <v>149495.60796129922</v>
      </c>
      <c r="F16" s="40">
        <f t="shared" si="4"/>
        <v>3495.6079612991898</v>
      </c>
      <c r="G16" s="40">
        <f t="shared" si="4"/>
        <v>504.39203870081008</v>
      </c>
      <c r="H16" s="40">
        <f t="shared" si="5"/>
        <v>1000</v>
      </c>
      <c r="I16" s="42"/>
      <c r="J16" s="42"/>
      <c r="K16" s="42"/>
      <c r="L16" s="42"/>
      <c r="M16" s="42"/>
    </row>
    <row r="17" spans="1:13" ht="14.25">
      <c r="A17" s="39">
        <v>5</v>
      </c>
      <c r="B17" s="40">
        <f t="shared" si="1"/>
        <v>149495.60796129922</v>
      </c>
      <c r="C17" s="61">
        <f t="shared" si="2"/>
        <v>872.05771310757871</v>
      </c>
      <c r="D17" s="40">
        <f t="shared" si="3"/>
        <v>127.94228689242129</v>
      </c>
      <c r="E17" s="40">
        <f t="shared" si="0"/>
        <v>149367.6656744068</v>
      </c>
      <c r="F17" s="40">
        <f t="shared" si="4"/>
        <v>4367.6656744067686</v>
      </c>
      <c r="G17" s="40">
        <f t="shared" si="4"/>
        <v>632.33432559323137</v>
      </c>
      <c r="H17" s="40">
        <f t="shared" si="5"/>
        <v>1000</v>
      </c>
      <c r="I17" s="42"/>
      <c r="J17" s="42"/>
      <c r="K17" s="42"/>
      <c r="L17" s="42"/>
      <c r="M17" s="42"/>
    </row>
    <row r="18" spans="1:13" ht="14.25">
      <c r="A18" s="39">
        <v>6</v>
      </c>
      <c r="B18" s="40">
        <f t="shared" si="1"/>
        <v>149367.6656744068</v>
      </c>
      <c r="C18" s="61">
        <f t="shared" si="2"/>
        <v>871.31138310070628</v>
      </c>
      <c r="D18" s="40">
        <f t="shared" si="3"/>
        <v>128.68861689929372</v>
      </c>
      <c r="E18" s="40">
        <f t="shared" si="0"/>
        <v>149238.97705750749</v>
      </c>
      <c r="F18" s="40">
        <f t="shared" si="4"/>
        <v>5238.9770575074745</v>
      </c>
      <c r="G18" s="40">
        <f t="shared" si="4"/>
        <v>761.02294249252509</v>
      </c>
      <c r="H18" s="40">
        <f t="shared" si="5"/>
        <v>1000</v>
      </c>
      <c r="I18" s="42"/>
      <c r="J18" s="42"/>
      <c r="K18" s="42"/>
      <c r="L18" s="42"/>
      <c r="M18" s="42"/>
    </row>
    <row r="19" spans="1:13" ht="14.25">
      <c r="A19" s="39">
        <v>7</v>
      </c>
      <c r="B19" s="40">
        <f t="shared" si="1"/>
        <v>149238.97705750749</v>
      </c>
      <c r="C19" s="61">
        <f t="shared" si="2"/>
        <v>870.56069950212714</v>
      </c>
      <c r="D19" s="40">
        <f t="shared" si="3"/>
        <v>129.43930049787286</v>
      </c>
      <c r="E19" s="40">
        <f t="shared" si="0"/>
        <v>149109.53775700962</v>
      </c>
      <c r="F19" s="40">
        <f t="shared" si="4"/>
        <v>6109.5377570096016</v>
      </c>
      <c r="G19" s="40">
        <f t="shared" si="4"/>
        <v>890.46224299039795</v>
      </c>
      <c r="H19" s="40">
        <f t="shared" si="5"/>
        <v>1000</v>
      </c>
      <c r="I19" s="42"/>
      <c r="J19" s="42"/>
      <c r="K19" s="42"/>
      <c r="L19" s="42"/>
      <c r="M19" s="42"/>
    </row>
    <row r="20" spans="1:13" ht="14.25">
      <c r="A20" s="39">
        <v>8</v>
      </c>
      <c r="B20" s="40">
        <f t="shared" si="1"/>
        <v>149109.53775700962</v>
      </c>
      <c r="C20" s="61">
        <f t="shared" si="2"/>
        <v>869.80563691588952</v>
      </c>
      <c r="D20" s="40">
        <f t="shared" si="3"/>
        <v>130.19436308411048</v>
      </c>
      <c r="E20" s="40">
        <f t="shared" si="0"/>
        <v>148979.34339392552</v>
      </c>
      <c r="F20" s="40">
        <f t="shared" si="4"/>
        <v>6979.343393925491</v>
      </c>
      <c r="G20" s="40">
        <f t="shared" si="4"/>
        <v>1020.6566060745084</v>
      </c>
      <c r="H20" s="40">
        <f t="shared" si="5"/>
        <v>1000</v>
      </c>
      <c r="I20" s="42"/>
      <c r="J20" s="42"/>
      <c r="K20" s="42"/>
      <c r="L20" s="42"/>
      <c r="M20" s="42"/>
    </row>
    <row r="21" spans="1:13" ht="14.25">
      <c r="A21" s="39">
        <v>9</v>
      </c>
      <c r="B21" s="40">
        <f t="shared" si="1"/>
        <v>148979.34339392552</v>
      </c>
      <c r="C21" s="61">
        <f t="shared" si="2"/>
        <v>869.04616979789876</v>
      </c>
      <c r="D21" s="40">
        <f t="shared" si="3"/>
        <v>130.95383020210124</v>
      </c>
      <c r="E21" s="40">
        <f t="shared" si="0"/>
        <v>148848.38956372341</v>
      </c>
      <c r="F21" s="40">
        <f t="shared" si="4"/>
        <v>7848.38956372339</v>
      </c>
      <c r="G21" s="40">
        <f t="shared" si="4"/>
        <v>1151.6104362766096</v>
      </c>
      <c r="H21" s="40">
        <f t="shared" si="5"/>
        <v>1000</v>
      </c>
      <c r="I21" s="42"/>
      <c r="J21" s="42"/>
      <c r="K21" s="42"/>
      <c r="L21" s="42"/>
      <c r="M21" s="42"/>
    </row>
    <row r="22" spans="1:13" ht="14.25">
      <c r="A22" s="39">
        <v>10</v>
      </c>
      <c r="B22" s="40">
        <f t="shared" si="1"/>
        <v>148848.38956372341</v>
      </c>
      <c r="C22" s="61">
        <f t="shared" si="2"/>
        <v>868.2822724550532</v>
      </c>
      <c r="D22" s="40">
        <f t="shared" si="3"/>
        <v>131.7177275449468</v>
      </c>
      <c r="E22" s="40">
        <f t="shared" si="0"/>
        <v>148716.67183617846</v>
      </c>
      <c r="F22" s="40">
        <f t="shared" si="4"/>
        <v>8716.6718361784424</v>
      </c>
      <c r="G22" s="40">
        <f t="shared" si="4"/>
        <v>1283.3281638215562</v>
      </c>
      <c r="H22" s="40">
        <f t="shared" si="5"/>
        <v>1000</v>
      </c>
      <c r="I22" s="42"/>
      <c r="J22" s="42"/>
      <c r="K22" s="42"/>
      <c r="L22" s="42"/>
      <c r="M22" s="42"/>
    </row>
    <row r="23" spans="1:13" ht="14.25">
      <c r="A23" s="39">
        <v>11</v>
      </c>
      <c r="B23" s="40">
        <f t="shared" si="1"/>
        <v>148716.67183617846</v>
      </c>
      <c r="C23" s="61">
        <f t="shared" si="2"/>
        <v>867.51391904437435</v>
      </c>
      <c r="D23" s="40">
        <f t="shared" si="3"/>
        <v>132.48608095562565</v>
      </c>
      <c r="E23" s="40">
        <f t="shared" si="0"/>
        <v>148584.18575522283</v>
      </c>
      <c r="F23" s="40">
        <f t="shared" si="4"/>
        <v>9584.1857552228175</v>
      </c>
      <c r="G23" s="40">
        <f t="shared" si="4"/>
        <v>1415.814244777182</v>
      </c>
      <c r="H23" s="40">
        <f t="shared" si="5"/>
        <v>1000</v>
      </c>
      <c r="I23" s="42"/>
      <c r="J23" s="42"/>
      <c r="K23" s="42"/>
      <c r="L23" s="42"/>
      <c r="M23" s="42"/>
    </row>
    <row r="24" spans="1:13" ht="14.25">
      <c r="A24" s="63">
        <v>12</v>
      </c>
      <c r="B24" s="64">
        <f t="shared" si="1"/>
        <v>148584.18575522283</v>
      </c>
      <c r="C24" s="65">
        <f t="shared" si="2"/>
        <v>866.74108357213322</v>
      </c>
      <c r="D24" s="64">
        <f t="shared" si="3"/>
        <v>133.25891642786678</v>
      </c>
      <c r="E24" s="64">
        <f t="shared" si="0"/>
        <v>148450.92683879496</v>
      </c>
      <c r="F24" s="64">
        <f t="shared" si="4"/>
        <v>10450.926838794951</v>
      </c>
      <c r="G24" s="64">
        <f t="shared" si="4"/>
        <v>1549.0731612050488</v>
      </c>
      <c r="H24" s="64">
        <f t="shared" si="5"/>
        <v>1000</v>
      </c>
      <c r="I24" s="42" t="s">
        <v>34</v>
      </c>
      <c r="J24" s="42"/>
      <c r="K24" s="42"/>
      <c r="L24" s="42"/>
      <c r="M24" s="42"/>
    </row>
    <row r="25" spans="1:13" ht="14.25">
      <c r="A25" s="39">
        <v>13</v>
      </c>
      <c r="B25" s="40">
        <f t="shared" si="1"/>
        <v>148450.92683879496</v>
      </c>
      <c r="C25" s="61">
        <f t="shared" si="2"/>
        <v>865.96373989297058</v>
      </c>
      <c r="D25" s="40">
        <f t="shared" si="3"/>
        <v>134.03626010702942</v>
      </c>
      <c r="E25" s="40">
        <f t="shared" si="0"/>
        <v>148316.89057868792</v>
      </c>
      <c r="F25" s="40">
        <f t="shared" si="4"/>
        <v>11316.89057868792</v>
      </c>
      <c r="G25" s="40">
        <f t="shared" si="4"/>
        <v>1683.1094213120782</v>
      </c>
      <c r="H25" s="40">
        <f t="shared" si="5"/>
        <v>1000</v>
      </c>
      <c r="I25" s="42"/>
      <c r="J25" s="42"/>
      <c r="K25" s="42"/>
      <c r="L25" s="42"/>
      <c r="M25" s="42"/>
    </row>
    <row r="26" spans="1:13" ht="14.25">
      <c r="A26" s="39">
        <v>14</v>
      </c>
      <c r="B26" s="40">
        <f t="shared" si="1"/>
        <v>148316.89057868792</v>
      </c>
      <c r="C26" s="61">
        <f t="shared" si="2"/>
        <v>865.18186170901288</v>
      </c>
      <c r="D26" s="40">
        <f t="shared" si="3"/>
        <v>134.81813829098712</v>
      </c>
      <c r="E26" s="40">
        <f t="shared" si="0"/>
        <v>148182.07244039694</v>
      </c>
      <c r="F26" s="40">
        <f t="shared" si="4"/>
        <v>12182.072440396933</v>
      </c>
      <c r="G26" s="40">
        <f t="shared" si="4"/>
        <v>1817.9275596030652</v>
      </c>
      <c r="H26" s="40">
        <f t="shared" si="5"/>
        <v>1000</v>
      </c>
      <c r="I26" s="42"/>
      <c r="J26" s="42"/>
      <c r="K26" s="42"/>
      <c r="L26" s="42"/>
      <c r="M26" s="42"/>
    </row>
    <row r="27" spans="1:13" ht="14.25">
      <c r="A27" s="39">
        <v>15</v>
      </c>
      <c r="B27" s="40">
        <f t="shared" si="1"/>
        <v>148182.07244039694</v>
      </c>
      <c r="C27" s="61">
        <f t="shared" si="2"/>
        <v>864.39542256898199</v>
      </c>
      <c r="D27" s="40">
        <f t="shared" si="3"/>
        <v>135.60457743101801</v>
      </c>
      <c r="E27" s="40">
        <f t="shared" si="0"/>
        <v>148046.46786296592</v>
      </c>
      <c r="F27" s="40">
        <f t="shared" si="4"/>
        <v>13046.467862965914</v>
      </c>
      <c r="G27" s="40">
        <f t="shared" si="4"/>
        <v>1953.5321370340832</v>
      </c>
      <c r="H27" s="40">
        <f t="shared" si="5"/>
        <v>1000</v>
      </c>
      <c r="I27" s="42"/>
      <c r="J27" s="42"/>
      <c r="K27" s="42"/>
      <c r="L27" s="42"/>
      <c r="M27" s="42"/>
    </row>
    <row r="28" spans="1:13" ht="14.25">
      <c r="A28" s="39">
        <v>16</v>
      </c>
      <c r="B28" s="40">
        <f t="shared" si="1"/>
        <v>148046.46786296592</v>
      </c>
      <c r="C28" s="61">
        <f t="shared" si="2"/>
        <v>863.60439586730126</v>
      </c>
      <c r="D28" s="40">
        <f t="shared" si="3"/>
        <v>136.39560413269874</v>
      </c>
      <c r="E28" s="40">
        <f t="shared" si="0"/>
        <v>147910.07225883321</v>
      </c>
      <c r="F28" s="40">
        <f t="shared" si="4"/>
        <v>13910.072258833216</v>
      </c>
      <c r="G28" s="40">
        <f t="shared" si="4"/>
        <v>2089.9277411667817</v>
      </c>
      <c r="H28" s="40">
        <f t="shared" si="5"/>
        <v>1000</v>
      </c>
      <c r="I28" s="42"/>
      <c r="J28" s="42"/>
      <c r="K28" s="42"/>
      <c r="L28" s="42"/>
      <c r="M28" s="42"/>
    </row>
    <row r="29" spans="1:13" ht="14.25">
      <c r="A29" s="39">
        <v>17</v>
      </c>
      <c r="B29" s="40">
        <f t="shared" si="1"/>
        <v>147910.07225883321</v>
      </c>
      <c r="C29" s="61">
        <f t="shared" si="2"/>
        <v>862.8087548431937</v>
      </c>
      <c r="D29" s="40">
        <f t="shared" si="3"/>
        <v>137.1912451568063</v>
      </c>
      <c r="E29" s="40">
        <f t="shared" ref="E29:E44" si="6">B29-D29</f>
        <v>147772.88101367641</v>
      </c>
      <c r="F29" s="40">
        <f t="shared" si="4"/>
        <v>14772.88101367641</v>
      </c>
      <c r="G29" s="40">
        <f t="shared" si="4"/>
        <v>2227.1189863235882</v>
      </c>
      <c r="H29" s="40">
        <f t="shared" si="5"/>
        <v>1000</v>
      </c>
      <c r="I29" s="42"/>
      <c r="J29" s="42"/>
      <c r="K29" s="42"/>
      <c r="L29" s="42"/>
      <c r="M29" s="42"/>
    </row>
    <row r="30" spans="1:13" ht="14.25">
      <c r="A30" s="39">
        <v>18</v>
      </c>
      <c r="B30" s="40">
        <f t="shared" si="1"/>
        <v>147772.88101367641</v>
      </c>
      <c r="C30" s="61">
        <f t="shared" ref="C30:C45" si="7">B30*$B$6/12/100</f>
        <v>862.0084725797791</v>
      </c>
      <c r="D30" s="40">
        <f t="shared" ref="D30:D45" si="8">$D$9-C30</f>
        <v>137.9915274202209</v>
      </c>
      <c r="E30" s="40">
        <f t="shared" si="6"/>
        <v>147634.8894862562</v>
      </c>
      <c r="F30" s="40">
        <f t="shared" ref="F30:G45" si="9">C30+F29</f>
        <v>15634.889486256188</v>
      </c>
      <c r="G30" s="40">
        <f t="shared" si="9"/>
        <v>2365.110513743809</v>
      </c>
      <c r="H30" s="40">
        <f t="shared" ref="H30:H45" si="10">C30+D30</f>
        <v>1000</v>
      </c>
      <c r="I30" s="42"/>
      <c r="J30" s="42"/>
      <c r="K30" s="42"/>
      <c r="L30" s="42"/>
      <c r="M30" s="42"/>
    </row>
    <row r="31" spans="1:13" ht="14.25">
      <c r="A31" s="39">
        <v>19</v>
      </c>
      <c r="B31" s="40">
        <f t="shared" si="1"/>
        <v>147634.8894862562</v>
      </c>
      <c r="C31" s="61">
        <f t="shared" si="7"/>
        <v>861.2035220031612</v>
      </c>
      <c r="D31" s="40">
        <f t="shared" si="8"/>
        <v>138.7964779968388</v>
      </c>
      <c r="E31" s="40">
        <f t="shared" si="6"/>
        <v>147496.09300825937</v>
      </c>
      <c r="F31" s="40">
        <f t="shared" si="9"/>
        <v>16496.093008259348</v>
      </c>
      <c r="G31" s="40">
        <f t="shared" si="9"/>
        <v>2503.9069917406478</v>
      </c>
      <c r="H31" s="40">
        <f t="shared" si="10"/>
        <v>1000</v>
      </c>
      <c r="I31" s="42"/>
      <c r="J31" s="42"/>
      <c r="K31" s="42"/>
      <c r="L31" s="42"/>
      <c r="M31" s="42"/>
    </row>
    <row r="32" spans="1:13" ht="14.25">
      <c r="A32" s="39">
        <v>20</v>
      </c>
      <c r="B32" s="40">
        <f t="shared" si="1"/>
        <v>147496.09300825937</v>
      </c>
      <c r="C32" s="61">
        <f t="shared" si="7"/>
        <v>860.39387588151305</v>
      </c>
      <c r="D32" s="40">
        <f t="shared" si="8"/>
        <v>139.60612411848695</v>
      </c>
      <c r="E32" s="40">
        <f t="shared" si="6"/>
        <v>147356.48688414088</v>
      </c>
      <c r="F32" s="40">
        <f t="shared" si="9"/>
        <v>17356.486884140861</v>
      </c>
      <c r="G32" s="40">
        <f t="shared" si="9"/>
        <v>2643.5131158591348</v>
      </c>
      <c r="H32" s="40">
        <f t="shared" si="10"/>
        <v>1000</v>
      </c>
      <c r="I32" s="42"/>
      <c r="J32" s="42"/>
      <c r="K32" s="42"/>
      <c r="L32" s="42"/>
      <c r="M32" s="42"/>
    </row>
    <row r="33" spans="1:13" ht="14.25">
      <c r="A33" s="39">
        <v>21</v>
      </c>
      <c r="B33" s="40">
        <f t="shared" si="1"/>
        <v>147356.48688414088</v>
      </c>
      <c r="C33" s="61">
        <f t="shared" si="7"/>
        <v>859.57950682415515</v>
      </c>
      <c r="D33" s="40">
        <f t="shared" si="8"/>
        <v>140.42049317584485</v>
      </c>
      <c r="E33" s="40">
        <f t="shared" si="6"/>
        <v>147216.06639096502</v>
      </c>
      <c r="F33" s="40">
        <f t="shared" si="9"/>
        <v>18216.066390965017</v>
      </c>
      <c r="G33" s="40">
        <f t="shared" si="9"/>
        <v>2783.9336090349798</v>
      </c>
      <c r="H33" s="40">
        <f t="shared" si="10"/>
        <v>1000</v>
      </c>
      <c r="I33" s="42"/>
      <c r="J33" s="42"/>
      <c r="K33" s="42"/>
      <c r="L33" s="42"/>
      <c r="M33" s="42"/>
    </row>
    <row r="34" spans="1:13" ht="14.25">
      <c r="A34" s="39">
        <v>22</v>
      </c>
      <c r="B34" s="40">
        <f t="shared" si="1"/>
        <v>147216.06639096502</v>
      </c>
      <c r="C34" s="61">
        <f t="shared" si="7"/>
        <v>858.76038728062917</v>
      </c>
      <c r="D34" s="40">
        <f t="shared" si="8"/>
        <v>141.23961271937083</v>
      </c>
      <c r="E34" s="40">
        <f t="shared" si="6"/>
        <v>147074.82677824565</v>
      </c>
      <c r="F34" s="40">
        <f t="shared" si="9"/>
        <v>19074.826778245646</v>
      </c>
      <c r="G34" s="40">
        <f t="shared" si="9"/>
        <v>2925.1732217543504</v>
      </c>
      <c r="H34" s="40">
        <f t="shared" si="10"/>
        <v>1000</v>
      </c>
      <c r="I34" s="42"/>
      <c r="J34" s="42"/>
      <c r="K34" s="42"/>
      <c r="L34" s="42"/>
      <c r="M34" s="42"/>
    </row>
    <row r="35" spans="1:13" ht="14.25">
      <c r="A35" s="39">
        <v>23</v>
      </c>
      <c r="B35" s="40">
        <f t="shared" si="1"/>
        <v>147074.82677824565</v>
      </c>
      <c r="C35" s="61">
        <f t="shared" si="7"/>
        <v>857.93648953976628</v>
      </c>
      <c r="D35" s="40">
        <f t="shared" si="8"/>
        <v>142.06351046023372</v>
      </c>
      <c r="E35" s="40">
        <f t="shared" si="6"/>
        <v>146932.76326778543</v>
      </c>
      <c r="F35" s="40">
        <f t="shared" si="9"/>
        <v>19932.763267785413</v>
      </c>
      <c r="G35" s="40">
        <f t="shared" si="9"/>
        <v>3067.2367322145842</v>
      </c>
      <c r="H35" s="40">
        <f t="shared" si="10"/>
        <v>1000</v>
      </c>
      <c r="I35" s="42"/>
      <c r="J35" s="42"/>
      <c r="K35" s="42"/>
      <c r="L35" s="42"/>
      <c r="M35" s="42"/>
    </row>
    <row r="36" spans="1:13" ht="14.25">
      <c r="A36" s="39">
        <v>24</v>
      </c>
      <c r="B36" s="40">
        <f t="shared" si="1"/>
        <v>146932.76326778543</v>
      </c>
      <c r="C36" s="61">
        <f t="shared" si="7"/>
        <v>857.10778572874824</v>
      </c>
      <c r="D36" s="40">
        <f t="shared" si="8"/>
        <v>142.89221427125176</v>
      </c>
      <c r="E36" s="40">
        <f t="shared" si="6"/>
        <v>146789.87105351419</v>
      </c>
      <c r="F36" s="40">
        <f t="shared" si="9"/>
        <v>20789.871053514162</v>
      </c>
      <c r="G36" s="40">
        <f t="shared" si="9"/>
        <v>3210.128946485836</v>
      </c>
      <c r="H36" s="40">
        <f t="shared" si="10"/>
        <v>1000</v>
      </c>
      <c r="I36" s="42"/>
      <c r="J36" s="42"/>
      <c r="K36" s="42"/>
      <c r="L36" s="42"/>
      <c r="M36" s="42"/>
    </row>
    <row r="37" spans="1:13" ht="14.25">
      <c r="A37" s="39">
        <v>25</v>
      </c>
      <c r="B37" s="40">
        <f t="shared" si="1"/>
        <v>146789.87105351419</v>
      </c>
      <c r="C37" s="61">
        <f t="shared" si="7"/>
        <v>856.2742478121661</v>
      </c>
      <c r="D37" s="40">
        <f t="shared" si="8"/>
        <v>143.7257521878339</v>
      </c>
      <c r="E37" s="40">
        <f t="shared" si="6"/>
        <v>146646.14530132635</v>
      </c>
      <c r="F37" s="40">
        <f t="shared" si="9"/>
        <v>21646.145301326327</v>
      </c>
      <c r="G37" s="40">
        <f t="shared" si="9"/>
        <v>3353.8546986736701</v>
      </c>
      <c r="H37" s="40">
        <f t="shared" si="10"/>
        <v>1000</v>
      </c>
      <c r="I37" s="42"/>
      <c r="J37" s="42"/>
      <c r="K37" s="42"/>
      <c r="L37" s="42"/>
      <c r="M37" s="42"/>
    </row>
    <row r="38" spans="1:13" ht="14.25">
      <c r="A38" s="39">
        <v>26</v>
      </c>
      <c r="B38" s="40">
        <f t="shared" si="1"/>
        <v>146646.14530132635</v>
      </c>
      <c r="C38" s="61">
        <f t="shared" si="7"/>
        <v>855.43584759107034</v>
      </c>
      <c r="D38" s="40">
        <f t="shared" si="8"/>
        <v>144.56415240892966</v>
      </c>
      <c r="E38" s="40">
        <f t="shared" si="6"/>
        <v>146501.58114891744</v>
      </c>
      <c r="F38" s="40">
        <f t="shared" si="9"/>
        <v>22501.581148917398</v>
      </c>
      <c r="G38" s="40">
        <f t="shared" si="9"/>
        <v>3498.4188510825998</v>
      </c>
      <c r="H38" s="40">
        <f t="shared" si="10"/>
        <v>1000</v>
      </c>
      <c r="I38" s="42"/>
      <c r="J38" s="42"/>
      <c r="K38" s="42"/>
      <c r="L38" s="42"/>
      <c r="M38" s="42"/>
    </row>
    <row r="39" spans="1:13" ht="14.25">
      <c r="A39" s="39">
        <v>27</v>
      </c>
      <c r="B39" s="40">
        <f t="shared" si="1"/>
        <v>146501.58114891744</v>
      </c>
      <c r="C39" s="61">
        <f t="shared" si="7"/>
        <v>854.59255670201833</v>
      </c>
      <c r="D39" s="40">
        <f t="shared" si="8"/>
        <v>145.40744329798167</v>
      </c>
      <c r="E39" s="40">
        <f t="shared" si="6"/>
        <v>146356.17370561947</v>
      </c>
      <c r="F39" s="40">
        <f t="shared" si="9"/>
        <v>23356.173705619414</v>
      </c>
      <c r="G39" s="40">
        <f t="shared" si="9"/>
        <v>3643.8262943805812</v>
      </c>
      <c r="H39" s="40">
        <f t="shared" si="10"/>
        <v>1000</v>
      </c>
      <c r="I39" s="42"/>
      <c r="J39" s="42"/>
      <c r="K39" s="42"/>
      <c r="L39" s="42"/>
      <c r="M39" s="42"/>
    </row>
    <row r="40" spans="1:13" ht="14.25">
      <c r="A40" s="39">
        <v>28</v>
      </c>
      <c r="B40" s="40">
        <f t="shared" si="1"/>
        <v>146356.17370561947</v>
      </c>
      <c r="C40" s="61">
        <f t="shared" si="7"/>
        <v>853.74434661611349</v>
      </c>
      <c r="D40" s="40">
        <f t="shared" si="8"/>
        <v>146.25565338388651</v>
      </c>
      <c r="E40" s="40">
        <f t="shared" si="6"/>
        <v>146209.91805223559</v>
      </c>
      <c r="F40" s="40">
        <f t="shared" si="9"/>
        <v>24209.918052235527</v>
      </c>
      <c r="G40" s="40">
        <f t="shared" si="9"/>
        <v>3790.0819477644677</v>
      </c>
      <c r="H40" s="40">
        <f t="shared" si="10"/>
        <v>1000</v>
      </c>
      <c r="I40" s="42"/>
      <c r="J40" s="42"/>
      <c r="K40" s="42"/>
      <c r="L40" s="42"/>
      <c r="M40" s="42"/>
    </row>
    <row r="41" spans="1:13" ht="14.25">
      <c r="A41" s="39">
        <v>29</v>
      </c>
      <c r="B41" s="40">
        <f t="shared" si="1"/>
        <v>146209.91805223559</v>
      </c>
      <c r="C41" s="61">
        <f t="shared" si="7"/>
        <v>852.89118863804094</v>
      </c>
      <c r="D41" s="40">
        <f t="shared" si="8"/>
        <v>147.10881136195906</v>
      </c>
      <c r="E41" s="40">
        <f t="shared" si="6"/>
        <v>146062.80924087364</v>
      </c>
      <c r="F41" s="40">
        <f t="shared" si="9"/>
        <v>25062.809240873568</v>
      </c>
      <c r="G41" s="40">
        <f t="shared" si="9"/>
        <v>3937.1907591264267</v>
      </c>
      <c r="H41" s="40">
        <f t="shared" si="10"/>
        <v>1000</v>
      </c>
      <c r="I41" s="42"/>
      <c r="J41" s="42"/>
      <c r="K41" s="42"/>
      <c r="L41" s="42"/>
      <c r="M41" s="42"/>
    </row>
    <row r="42" spans="1:13" ht="14.25">
      <c r="A42" s="39">
        <v>30</v>
      </c>
      <c r="B42" s="40">
        <f t="shared" si="1"/>
        <v>146062.80924087364</v>
      </c>
      <c r="C42" s="61">
        <f t="shared" si="7"/>
        <v>852.03305390509615</v>
      </c>
      <c r="D42" s="40">
        <f t="shared" si="8"/>
        <v>147.96694609490385</v>
      </c>
      <c r="E42" s="40">
        <f t="shared" si="6"/>
        <v>145914.84229477873</v>
      </c>
      <c r="F42" s="40">
        <f t="shared" si="9"/>
        <v>25914.842294778664</v>
      </c>
      <c r="G42" s="40">
        <f t="shared" si="9"/>
        <v>4085.1577052213306</v>
      </c>
      <c r="H42" s="40">
        <f t="shared" si="10"/>
        <v>1000</v>
      </c>
      <c r="I42" s="42"/>
      <c r="J42" s="42"/>
      <c r="K42" s="42"/>
      <c r="L42" s="42"/>
      <c r="M42" s="42"/>
    </row>
    <row r="43" spans="1:13" ht="14.25">
      <c r="A43" s="39">
        <v>31</v>
      </c>
      <c r="B43" s="40">
        <f t="shared" si="1"/>
        <v>145914.84229477873</v>
      </c>
      <c r="C43" s="61">
        <f t="shared" si="7"/>
        <v>851.16991338620937</v>
      </c>
      <c r="D43" s="40">
        <f t="shared" si="8"/>
        <v>148.83008661379063</v>
      </c>
      <c r="E43" s="40">
        <f t="shared" si="6"/>
        <v>145766.01220816493</v>
      </c>
      <c r="F43" s="40">
        <f t="shared" si="9"/>
        <v>26766.012208164873</v>
      </c>
      <c r="G43" s="40">
        <f t="shared" si="9"/>
        <v>4233.9877918351212</v>
      </c>
      <c r="H43" s="40">
        <f t="shared" si="10"/>
        <v>1000</v>
      </c>
      <c r="I43" s="42"/>
      <c r="J43" s="42"/>
      <c r="K43" s="42"/>
      <c r="L43" s="42"/>
      <c r="M43" s="42"/>
    </row>
    <row r="44" spans="1:13" ht="14.25">
      <c r="A44" s="39">
        <v>32</v>
      </c>
      <c r="B44" s="40">
        <f t="shared" si="1"/>
        <v>145766.01220816493</v>
      </c>
      <c r="C44" s="61">
        <f t="shared" si="7"/>
        <v>850.30173788096215</v>
      </c>
      <c r="D44" s="40">
        <f t="shared" si="8"/>
        <v>149.69826211903785</v>
      </c>
      <c r="E44" s="40">
        <f t="shared" si="6"/>
        <v>145616.31394604591</v>
      </c>
      <c r="F44" s="40">
        <f t="shared" si="9"/>
        <v>27616.313946045837</v>
      </c>
      <c r="G44" s="40">
        <f t="shared" si="9"/>
        <v>4383.6860539541594</v>
      </c>
      <c r="H44" s="40">
        <f t="shared" si="10"/>
        <v>1000</v>
      </c>
      <c r="I44" s="42"/>
      <c r="J44" s="42"/>
      <c r="K44" s="42"/>
      <c r="L44" s="42"/>
      <c r="M44" s="42"/>
    </row>
    <row r="45" spans="1:13" ht="14.25">
      <c r="A45" s="39">
        <v>33</v>
      </c>
      <c r="B45" s="40">
        <f t="shared" si="1"/>
        <v>145616.31394604591</v>
      </c>
      <c r="C45" s="61">
        <f t="shared" si="7"/>
        <v>849.42849801860109</v>
      </c>
      <c r="D45" s="40">
        <f t="shared" si="8"/>
        <v>150.57150198139891</v>
      </c>
      <c r="E45" s="40">
        <f t="shared" ref="E45:E60" si="11">B45-D45</f>
        <v>145465.7424440645</v>
      </c>
      <c r="F45" s="40">
        <f t="shared" si="9"/>
        <v>28465.742444064439</v>
      </c>
      <c r="G45" s="40">
        <f t="shared" si="9"/>
        <v>4534.2575559355582</v>
      </c>
      <c r="H45" s="40">
        <f t="shared" si="10"/>
        <v>1000</v>
      </c>
      <c r="I45" s="42"/>
      <c r="J45" s="42"/>
      <c r="K45" s="42"/>
      <c r="L45" s="42"/>
      <c r="M45" s="42"/>
    </row>
    <row r="46" spans="1:13" ht="14.25">
      <c r="A46" s="39">
        <v>34</v>
      </c>
      <c r="B46" s="40">
        <f t="shared" ref="B46:B77" si="12">E45</f>
        <v>145465.7424440645</v>
      </c>
      <c r="C46" s="61">
        <f t="shared" ref="C46:C61" si="13">B46*$B$6/12/100</f>
        <v>848.55016425704298</v>
      </c>
      <c r="D46" s="40">
        <f t="shared" ref="D46:D61" si="14">$D$9-C46</f>
        <v>151.44983574295702</v>
      </c>
      <c r="E46" s="40">
        <f t="shared" si="11"/>
        <v>145314.29260832153</v>
      </c>
      <c r="F46" s="40">
        <f t="shared" ref="F46:G61" si="15">C46+F45</f>
        <v>29314.292608321481</v>
      </c>
      <c r="G46" s="40">
        <f t="shared" si="15"/>
        <v>4685.7073916785157</v>
      </c>
      <c r="H46" s="40">
        <f t="shared" ref="H46:H61" si="16">C46+D46</f>
        <v>1000</v>
      </c>
      <c r="I46" s="42"/>
      <c r="J46" s="42"/>
      <c r="K46" s="42"/>
      <c r="L46" s="42"/>
      <c r="M46" s="42"/>
    </row>
    <row r="47" spans="1:13" ht="14.25">
      <c r="A47" s="39">
        <v>35</v>
      </c>
      <c r="B47" s="40">
        <f t="shared" si="12"/>
        <v>145314.29260832153</v>
      </c>
      <c r="C47" s="61">
        <f t="shared" si="13"/>
        <v>847.6667068818756</v>
      </c>
      <c r="D47" s="40">
        <f t="shared" si="14"/>
        <v>152.3332931181244</v>
      </c>
      <c r="E47" s="40">
        <f t="shared" si="11"/>
        <v>145161.95931520339</v>
      </c>
      <c r="F47" s="40">
        <f t="shared" si="15"/>
        <v>30161.959315203356</v>
      </c>
      <c r="G47" s="40">
        <f t="shared" si="15"/>
        <v>4838.0406847966406</v>
      </c>
      <c r="H47" s="40">
        <f t="shared" si="16"/>
        <v>1000</v>
      </c>
      <c r="I47" s="42"/>
      <c r="J47" s="42"/>
      <c r="K47" s="42"/>
      <c r="L47" s="42"/>
      <c r="M47" s="42"/>
    </row>
    <row r="48" spans="1:13" ht="14.25">
      <c r="A48" s="39">
        <v>36</v>
      </c>
      <c r="B48" s="40">
        <f t="shared" si="12"/>
        <v>145161.95931520339</v>
      </c>
      <c r="C48" s="61">
        <f t="shared" si="13"/>
        <v>846.77809600535318</v>
      </c>
      <c r="D48" s="40">
        <f t="shared" si="14"/>
        <v>153.22190399464682</v>
      </c>
      <c r="E48" s="40">
        <f t="shared" si="11"/>
        <v>145008.73741120874</v>
      </c>
      <c r="F48" s="40">
        <f t="shared" si="15"/>
        <v>31008.737411208709</v>
      </c>
      <c r="G48" s="40">
        <f t="shared" si="15"/>
        <v>4991.2625887912873</v>
      </c>
      <c r="H48" s="40">
        <f t="shared" si="16"/>
        <v>1000</v>
      </c>
      <c r="I48" s="42"/>
      <c r="J48" s="42"/>
      <c r="K48" s="42"/>
      <c r="L48" s="42"/>
      <c r="M48" s="42"/>
    </row>
    <row r="49" spans="1:13" ht="14.25">
      <c r="A49" s="39">
        <v>37</v>
      </c>
      <c r="B49" s="40">
        <f t="shared" si="12"/>
        <v>145008.73741120874</v>
      </c>
      <c r="C49" s="61">
        <f t="shared" si="13"/>
        <v>845.88430156538436</v>
      </c>
      <c r="D49" s="40">
        <f t="shared" si="14"/>
        <v>154.11569843461564</v>
      </c>
      <c r="E49" s="40">
        <f t="shared" si="11"/>
        <v>144854.62171277413</v>
      </c>
      <c r="F49" s="40">
        <f t="shared" si="15"/>
        <v>31854.621712774093</v>
      </c>
      <c r="G49" s="40">
        <f t="shared" si="15"/>
        <v>5145.3782872259026</v>
      </c>
      <c r="H49" s="40">
        <f t="shared" si="16"/>
        <v>1000</v>
      </c>
      <c r="I49" s="42"/>
      <c r="J49" s="42"/>
      <c r="K49" s="42"/>
      <c r="L49" s="42"/>
      <c r="M49" s="42"/>
    </row>
    <row r="50" spans="1:13" ht="14.25">
      <c r="A50" s="39">
        <v>38</v>
      </c>
      <c r="B50" s="40">
        <f t="shared" si="12"/>
        <v>144854.62171277413</v>
      </c>
      <c r="C50" s="61">
        <f t="shared" si="13"/>
        <v>844.98529332451562</v>
      </c>
      <c r="D50" s="40">
        <f t="shared" si="14"/>
        <v>155.01470667548438</v>
      </c>
      <c r="E50" s="40">
        <f t="shared" si="11"/>
        <v>144699.60700609864</v>
      </c>
      <c r="F50" s="40">
        <f t="shared" si="15"/>
        <v>32699.607006098609</v>
      </c>
      <c r="G50" s="40">
        <f t="shared" si="15"/>
        <v>5300.3929939013869</v>
      </c>
      <c r="H50" s="40">
        <f t="shared" si="16"/>
        <v>1000</v>
      </c>
      <c r="I50" s="42"/>
      <c r="J50" s="42"/>
      <c r="K50" s="42"/>
      <c r="L50" s="42"/>
      <c r="M50" s="42"/>
    </row>
    <row r="51" spans="1:13" ht="14.25">
      <c r="A51" s="39">
        <v>39</v>
      </c>
      <c r="B51" s="40">
        <f t="shared" si="12"/>
        <v>144699.60700609864</v>
      </c>
      <c r="C51" s="61">
        <f t="shared" si="13"/>
        <v>844.08104086890876</v>
      </c>
      <c r="D51" s="40">
        <f t="shared" si="14"/>
        <v>155.91895913109124</v>
      </c>
      <c r="E51" s="40">
        <f t="shared" si="11"/>
        <v>144543.68804696755</v>
      </c>
      <c r="F51" s="40">
        <f t="shared" si="15"/>
        <v>33543.688046967516</v>
      </c>
      <c r="G51" s="40">
        <f t="shared" si="15"/>
        <v>5456.3119530324784</v>
      </c>
      <c r="H51" s="40">
        <f t="shared" si="16"/>
        <v>1000</v>
      </c>
      <c r="I51" s="42"/>
      <c r="J51" s="42"/>
      <c r="K51" s="42"/>
      <c r="L51" s="42"/>
      <c r="M51" s="42"/>
    </row>
    <row r="52" spans="1:13" ht="14.25">
      <c r="A52" s="39">
        <v>40</v>
      </c>
      <c r="B52" s="40">
        <f t="shared" si="12"/>
        <v>144543.68804696755</v>
      </c>
      <c r="C52" s="61">
        <f t="shared" si="13"/>
        <v>843.17151360731066</v>
      </c>
      <c r="D52" s="40">
        <f t="shared" si="14"/>
        <v>156.82848639268934</v>
      </c>
      <c r="E52" s="40">
        <f t="shared" si="11"/>
        <v>144386.85956057487</v>
      </c>
      <c r="F52" s="40">
        <f t="shared" si="15"/>
        <v>34386.859560574827</v>
      </c>
      <c r="G52" s="40">
        <f t="shared" si="15"/>
        <v>5613.1404394251676</v>
      </c>
      <c r="H52" s="40">
        <f t="shared" si="16"/>
        <v>1000</v>
      </c>
      <c r="I52" s="42"/>
      <c r="J52" s="42"/>
      <c r="K52" s="42"/>
      <c r="L52" s="42"/>
      <c r="M52" s="42"/>
    </row>
    <row r="53" spans="1:13" ht="14.25">
      <c r="A53" s="39">
        <v>41</v>
      </c>
      <c r="B53" s="40">
        <f t="shared" si="12"/>
        <v>144386.85956057487</v>
      </c>
      <c r="C53" s="61">
        <f t="shared" si="13"/>
        <v>842.25668077002001</v>
      </c>
      <c r="D53" s="40">
        <f t="shared" si="14"/>
        <v>157.74331922997999</v>
      </c>
      <c r="E53" s="40">
        <f t="shared" si="11"/>
        <v>144229.11624134489</v>
      </c>
      <c r="F53" s="40">
        <f t="shared" si="15"/>
        <v>35229.116241344847</v>
      </c>
      <c r="G53" s="40">
        <f t="shared" si="15"/>
        <v>5770.8837586551472</v>
      </c>
      <c r="H53" s="40">
        <f t="shared" si="16"/>
        <v>1000</v>
      </c>
      <c r="I53" s="42"/>
      <c r="J53" s="42"/>
      <c r="K53" s="42"/>
      <c r="L53" s="42"/>
      <c r="M53" s="42"/>
    </row>
    <row r="54" spans="1:13" ht="14.25">
      <c r="A54" s="39">
        <v>42</v>
      </c>
      <c r="B54" s="40">
        <f t="shared" si="12"/>
        <v>144229.11624134489</v>
      </c>
      <c r="C54" s="61">
        <f t="shared" si="13"/>
        <v>841.33651140784514</v>
      </c>
      <c r="D54" s="40">
        <f t="shared" si="14"/>
        <v>158.66348859215486</v>
      </c>
      <c r="E54" s="40">
        <f t="shared" si="11"/>
        <v>144070.45275275272</v>
      </c>
      <c r="F54" s="40">
        <f t="shared" si="15"/>
        <v>36070.452752752695</v>
      </c>
      <c r="G54" s="40">
        <f t="shared" si="15"/>
        <v>5929.547247247302</v>
      </c>
      <c r="H54" s="40">
        <f t="shared" si="16"/>
        <v>1000</v>
      </c>
      <c r="I54" s="42"/>
      <c r="J54" s="42"/>
      <c r="K54" s="42"/>
      <c r="L54" s="42"/>
      <c r="M54" s="42"/>
    </row>
    <row r="55" spans="1:13" ht="14.25">
      <c r="A55" s="39">
        <v>43</v>
      </c>
      <c r="B55" s="40">
        <f t="shared" si="12"/>
        <v>144070.45275275272</v>
      </c>
      <c r="C55" s="61">
        <f t="shared" si="13"/>
        <v>840.41097439105749</v>
      </c>
      <c r="D55" s="40">
        <f t="shared" si="14"/>
        <v>159.58902560894251</v>
      </c>
      <c r="E55" s="40">
        <f t="shared" si="11"/>
        <v>143910.86372714379</v>
      </c>
      <c r="F55" s="40">
        <f t="shared" si="15"/>
        <v>36910.863727143755</v>
      </c>
      <c r="G55" s="40">
        <f t="shared" si="15"/>
        <v>6089.1362728562444</v>
      </c>
      <c r="H55" s="40">
        <f t="shared" si="16"/>
        <v>1000</v>
      </c>
      <c r="I55" s="42"/>
      <c r="J55" s="42"/>
      <c r="K55" s="42"/>
      <c r="L55" s="42"/>
      <c r="M55" s="42"/>
    </row>
    <row r="56" spans="1:13" ht="14.25">
      <c r="A56" s="39">
        <v>44</v>
      </c>
      <c r="B56" s="40">
        <f t="shared" si="12"/>
        <v>143910.86372714379</v>
      </c>
      <c r="C56" s="61">
        <f t="shared" si="13"/>
        <v>839.48003840833883</v>
      </c>
      <c r="D56" s="40">
        <f t="shared" si="14"/>
        <v>160.51996159166117</v>
      </c>
      <c r="E56" s="40">
        <f t="shared" si="11"/>
        <v>143750.34376555213</v>
      </c>
      <c r="F56" s="40">
        <f t="shared" si="15"/>
        <v>37750.34376555209</v>
      </c>
      <c r="G56" s="40">
        <f t="shared" si="15"/>
        <v>6249.6562344479053</v>
      </c>
      <c r="H56" s="40">
        <f t="shared" si="16"/>
        <v>1000</v>
      </c>
      <c r="I56" s="42"/>
      <c r="J56" s="42"/>
      <c r="K56" s="42"/>
      <c r="L56" s="42"/>
      <c r="M56" s="42"/>
    </row>
    <row r="57" spans="1:13" ht="14.25">
      <c r="A57" s="39">
        <v>45</v>
      </c>
      <c r="B57" s="40">
        <f t="shared" si="12"/>
        <v>143750.34376555213</v>
      </c>
      <c r="C57" s="61">
        <f t="shared" si="13"/>
        <v>838.5436719657207</v>
      </c>
      <c r="D57" s="40">
        <f t="shared" si="14"/>
        <v>161.4563280342793</v>
      </c>
      <c r="E57" s="40">
        <f t="shared" si="11"/>
        <v>143588.88743751784</v>
      </c>
      <c r="F57" s="40">
        <f t="shared" si="15"/>
        <v>38588.887437517813</v>
      </c>
      <c r="G57" s="40">
        <f t="shared" si="15"/>
        <v>6411.1125624821843</v>
      </c>
      <c r="H57" s="40">
        <f t="shared" si="16"/>
        <v>1000</v>
      </c>
      <c r="I57" s="42"/>
      <c r="J57" s="42"/>
      <c r="K57" s="42"/>
      <c r="L57" s="42"/>
      <c r="M57" s="42"/>
    </row>
    <row r="58" spans="1:13" ht="14.25">
      <c r="A58" s="39">
        <v>46</v>
      </c>
      <c r="B58" s="40">
        <f t="shared" si="12"/>
        <v>143588.88743751784</v>
      </c>
      <c r="C58" s="61">
        <f t="shared" si="13"/>
        <v>837.60184338552074</v>
      </c>
      <c r="D58" s="40">
        <f t="shared" si="14"/>
        <v>162.39815661447926</v>
      </c>
      <c r="E58" s="40">
        <f t="shared" si="11"/>
        <v>143426.48928090336</v>
      </c>
      <c r="F58" s="40">
        <f t="shared" si="15"/>
        <v>39426.489280903334</v>
      </c>
      <c r="G58" s="40">
        <f t="shared" si="15"/>
        <v>6573.5107190966637</v>
      </c>
      <c r="H58" s="40">
        <f t="shared" si="16"/>
        <v>1000</v>
      </c>
      <c r="I58" s="42"/>
      <c r="J58" s="42"/>
      <c r="K58" s="42"/>
      <c r="L58" s="42"/>
      <c r="M58" s="42"/>
    </row>
    <row r="59" spans="1:13" ht="14.25">
      <c r="A59" s="39">
        <v>47</v>
      </c>
      <c r="B59" s="40">
        <f t="shared" si="12"/>
        <v>143426.48928090336</v>
      </c>
      <c r="C59" s="61">
        <f t="shared" si="13"/>
        <v>836.65452080526961</v>
      </c>
      <c r="D59" s="40">
        <f t="shared" si="14"/>
        <v>163.34547919473039</v>
      </c>
      <c r="E59" s="40">
        <f t="shared" si="11"/>
        <v>143263.14380170862</v>
      </c>
      <c r="F59" s="40">
        <f t="shared" si="15"/>
        <v>40263.143801708604</v>
      </c>
      <c r="G59" s="40">
        <f t="shared" si="15"/>
        <v>6736.8561982913943</v>
      </c>
      <c r="H59" s="40">
        <f t="shared" si="16"/>
        <v>1000</v>
      </c>
      <c r="I59" s="42"/>
      <c r="J59" s="42"/>
      <c r="K59" s="42"/>
      <c r="L59" s="42"/>
      <c r="M59" s="42"/>
    </row>
    <row r="60" spans="1:13" ht="14.25">
      <c r="A60" s="39">
        <v>48</v>
      </c>
      <c r="B60" s="40">
        <f t="shared" si="12"/>
        <v>143263.14380170862</v>
      </c>
      <c r="C60" s="61">
        <f t="shared" si="13"/>
        <v>835.70167217663356</v>
      </c>
      <c r="D60" s="40">
        <f t="shared" si="14"/>
        <v>164.29832782336644</v>
      </c>
      <c r="E60" s="40">
        <f t="shared" si="11"/>
        <v>143098.84547388525</v>
      </c>
      <c r="F60" s="40">
        <f t="shared" si="15"/>
        <v>41098.845473885238</v>
      </c>
      <c r="G60" s="40">
        <f t="shared" si="15"/>
        <v>6901.1545261147603</v>
      </c>
      <c r="H60" s="40">
        <f t="shared" si="16"/>
        <v>1000</v>
      </c>
      <c r="I60" s="42"/>
      <c r="J60" s="42"/>
      <c r="K60" s="42"/>
      <c r="L60" s="42"/>
      <c r="M60" s="42"/>
    </row>
    <row r="61" spans="1:13" ht="14.25">
      <c r="A61" s="39">
        <v>49</v>
      </c>
      <c r="B61" s="40">
        <f t="shared" si="12"/>
        <v>143098.84547388525</v>
      </c>
      <c r="C61" s="61">
        <f t="shared" si="13"/>
        <v>834.7432652643306</v>
      </c>
      <c r="D61" s="40">
        <f t="shared" si="14"/>
        <v>165.2567347356694</v>
      </c>
      <c r="E61" s="40">
        <f t="shared" ref="E61:E76" si="17">B61-D61</f>
        <v>142933.58873914956</v>
      </c>
      <c r="F61" s="40">
        <f t="shared" si="15"/>
        <v>41933.588739149571</v>
      </c>
      <c r="G61" s="40">
        <f t="shared" si="15"/>
        <v>7066.4112608504292</v>
      </c>
      <c r="H61" s="40">
        <f t="shared" si="16"/>
        <v>1000</v>
      </c>
      <c r="I61" s="42"/>
      <c r="J61" s="42"/>
      <c r="K61" s="42"/>
      <c r="L61" s="42"/>
      <c r="M61" s="42"/>
    </row>
    <row r="62" spans="1:13" ht="14.25">
      <c r="A62" s="39">
        <v>50</v>
      </c>
      <c r="B62" s="40">
        <f t="shared" si="12"/>
        <v>142933.58873914956</v>
      </c>
      <c r="C62" s="61">
        <f t="shared" ref="C62:C77" si="18">B62*$B$6/12/100</f>
        <v>833.77926764503923</v>
      </c>
      <c r="D62" s="40">
        <f t="shared" ref="D62:D77" si="19">$D$9-C62</f>
        <v>166.22073235496077</v>
      </c>
      <c r="E62" s="40">
        <f t="shared" si="17"/>
        <v>142767.3680067946</v>
      </c>
      <c r="F62" s="40">
        <f t="shared" ref="F62:G77" si="20">C62+F61</f>
        <v>42767.368006794612</v>
      </c>
      <c r="G62" s="40">
        <f t="shared" si="20"/>
        <v>7232.6319932053902</v>
      </c>
      <c r="H62" s="40">
        <f t="shared" ref="H62:H77" si="21">C62+D62</f>
        <v>1000</v>
      </c>
      <c r="I62" s="42"/>
      <c r="J62" s="42"/>
      <c r="K62" s="42"/>
      <c r="L62" s="42"/>
      <c r="M62" s="42"/>
    </row>
    <row r="63" spans="1:13" ht="14.25">
      <c r="A63" s="39">
        <v>51</v>
      </c>
      <c r="B63" s="40">
        <f t="shared" si="12"/>
        <v>142767.3680067946</v>
      </c>
      <c r="C63" s="61">
        <f t="shared" si="18"/>
        <v>832.80964670630192</v>
      </c>
      <c r="D63" s="40">
        <f t="shared" si="19"/>
        <v>167.19035329369808</v>
      </c>
      <c r="E63" s="40">
        <f t="shared" si="17"/>
        <v>142600.1776535009</v>
      </c>
      <c r="F63" s="40">
        <f t="shared" si="20"/>
        <v>43600.177653500912</v>
      </c>
      <c r="G63" s="40">
        <f t="shared" si="20"/>
        <v>7399.8223464990879</v>
      </c>
      <c r="H63" s="40">
        <f t="shared" si="21"/>
        <v>1000</v>
      </c>
      <c r="I63" s="42"/>
      <c r="J63" s="42"/>
      <c r="K63" s="42"/>
      <c r="L63" s="42"/>
      <c r="M63" s="42"/>
    </row>
    <row r="64" spans="1:13" ht="14.25">
      <c r="A64" s="39">
        <v>52</v>
      </c>
      <c r="B64" s="40">
        <f t="shared" si="12"/>
        <v>142600.1776535009</v>
      </c>
      <c r="C64" s="61">
        <f t="shared" si="18"/>
        <v>831.83436964542182</v>
      </c>
      <c r="D64" s="40">
        <f t="shared" si="19"/>
        <v>168.16563035457818</v>
      </c>
      <c r="E64" s="40">
        <f t="shared" si="17"/>
        <v>142432.01202314632</v>
      </c>
      <c r="F64" s="40">
        <f t="shared" si="20"/>
        <v>44432.012023146337</v>
      </c>
      <c r="G64" s="40">
        <f t="shared" si="20"/>
        <v>7567.9879768536657</v>
      </c>
      <c r="H64" s="40">
        <f t="shared" si="21"/>
        <v>1000</v>
      </c>
      <c r="I64" s="42"/>
      <c r="J64" s="42"/>
      <c r="K64" s="42"/>
      <c r="L64" s="42"/>
      <c r="M64" s="42"/>
    </row>
    <row r="65" spans="1:13" ht="14.25">
      <c r="A65" s="39">
        <v>53</v>
      </c>
      <c r="B65" s="40">
        <f t="shared" si="12"/>
        <v>142432.01202314632</v>
      </c>
      <c r="C65" s="61">
        <f t="shared" si="18"/>
        <v>830.85340346835369</v>
      </c>
      <c r="D65" s="40">
        <f t="shared" si="19"/>
        <v>169.14659653164631</v>
      </c>
      <c r="E65" s="40">
        <f t="shared" si="17"/>
        <v>142262.86542661468</v>
      </c>
      <c r="F65" s="40">
        <f t="shared" si="20"/>
        <v>45262.865426614691</v>
      </c>
      <c r="G65" s="40">
        <f t="shared" si="20"/>
        <v>7737.1345733853123</v>
      </c>
      <c r="H65" s="40">
        <f t="shared" si="21"/>
        <v>1000</v>
      </c>
      <c r="I65" s="42"/>
      <c r="J65" s="42"/>
      <c r="K65" s="42"/>
      <c r="L65" s="42"/>
      <c r="M65" s="42"/>
    </row>
    <row r="66" spans="1:13" ht="14.25">
      <c r="A66" s="39">
        <v>54</v>
      </c>
      <c r="B66" s="40">
        <f t="shared" si="12"/>
        <v>142262.86542661468</v>
      </c>
      <c r="C66" s="61">
        <f t="shared" si="18"/>
        <v>829.86671498858561</v>
      </c>
      <c r="D66" s="40">
        <f t="shared" si="19"/>
        <v>170.13328501141439</v>
      </c>
      <c r="E66" s="40">
        <f t="shared" si="17"/>
        <v>142092.73214160325</v>
      </c>
      <c r="F66" s="40">
        <f t="shared" si="20"/>
        <v>46092.732141603279</v>
      </c>
      <c r="G66" s="40">
        <f t="shared" si="20"/>
        <v>7907.2678583967263</v>
      </c>
      <c r="H66" s="40">
        <f t="shared" si="21"/>
        <v>1000</v>
      </c>
      <c r="I66" s="42"/>
      <c r="J66" s="42"/>
      <c r="K66" s="42"/>
      <c r="L66" s="42"/>
      <c r="M66" s="42"/>
    </row>
    <row r="67" spans="1:13" ht="14.25">
      <c r="A67" s="39">
        <v>55</v>
      </c>
      <c r="B67" s="40">
        <f t="shared" si="12"/>
        <v>142092.73214160325</v>
      </c>
      <c r="C67" s="61">
        <f t="shared" si="18"/>
        <v>828.87427082601891</v>
      </c>
      <c r="D67" s="40">
        <f t="shared" si="19"/>
        <v>171.12572917398109</v>
      </c>
      <c r="E67" s="40">
        <f t="shared" si="17"/>
        <v>141921.60641242928</v>
      </c>
      <c r="F67" s="40">
        <f t="shared" si="20"/>
        <v>46921.606412429297</v>
      </c>
      <c r="G67" s="40">
        <f t="shared" si="20"/>
        <v>8078.3935875707075</v>
      </c>
      <c r="H67" s="40">
        <f t="shared" si="21"/>
        <v>1000</v>
      </c>
      <c r="I67" s="42"/>
      <c r="J67" s="42"/>
      <c r="K67" s="42"/>
      <c r="L67" s="42"/>
      <c r="M67" s="42"/>
    </row>
    <row r="68" spans="1:13" ht="14.25">
      <c r="A68" s="39">
        <v>56</v>
      </c>
      <c r="B68" s="40">
        <f t="shared" si="12"/>
        <v>141921.60641242928</v>
      </c>
      <c r="C68" s="61">
        <f t="shared" si="18"/>
        <v>827.87603740583745</v>
      </c>
      <c r="D68" s="40">
        <f t="shared" si="19"/>
        <v>172.12396259416255</v>
      </c>
      <c r="E68" s="40">
        <f t="shared" si="17"/>
        <v>141749.48244983511</v>
      </c>
      <c r="F68" s="40">
        <f t="shared" si="20"/>
        <v>47749.482449835137</v>
      </c>
      <c r="G68" s="40">
        <f t="shared" si="20"/>
        <v>8250.51755016487</v>
      </c>
      <c r="H68" s="40">
        <f t="shared" si="21"/>
        <v>1000</v>
      </c>
      <c r="I68" s="42"/>
      <c r="J68" s="42"/>
      <c r="K68" s="42"/>
      <c r="L68" s="42"/>
      <c r="M68" s="42"/>
    </row>
    <row r="69" spans="1:13" ht="14.25">
      <c r="A69" s="39">
        <v>57</v>
      </c>
      <c r="B69" s="40">
        <f t="shared" si="12"/>
        <v>141749.48244983511</v>
      </c>
      <c r="C69" s="61">
        <f t="shared" si="18"/>
        <v>826.87198095737142</v>
      </c>
      <c r="D69" s="40">
        <f t="shared" si="19"/>
        <v>173.12801904262858</v>
      </c>
      <c r="E69" s="40">
        <f t="shared" si="17"/>
        <v>141576.35443079247</v>
      </c>
      <c r="F69" s="40">
        <f t="shared" si="20"/>
        <v>48576.354430792511</v>
      </c>
      <c r="G69" s="40">
        <f t="shared" si="20"/>
        <v>8423.6455692074978</v>
      </c>
      <c r="H69" s="40">
        <f t="shared" si="21"/>
        <v>1000</v>
      </c>
      <c r="I69" s="42"/>
      <c r="J69" s="42"/>
      <c r="K69" s="42"/>
      <c r="L69" s="42"/>
      <c r="M69" s="42"/>
    </row>
    <row r="70" spans="1:13" ht="14.25">
      <c r="A70" s="39">
        <v>58</v>
      </c>
      <c r="B70" s="40">
        <f t="shared" si="12"/>
        <v>141576.35443079247</v>
      </c>
      <c r="C70" s="61">
        <f t="shared" si="18"/>
        <v>825.86206751295617</v>
      </c>
      <c r="D70" s="40">
        <f t="shared" si="19"/>
        <v>174.13793248704383</v>
      </c>
      <c r="E70" s="40">
        <f t="shared" si="17"/>
        <v>141402.21649830544</v>
      </c>
      <c r="F70" s="40">
        <f t="shared" si="20"/>
        <v>49402.216498305468</v>
      </c>
      <c r="G70" s="40">
        <f t="shared" si="20"/>
        <v>8597.783501694541</v>
      </c>
      <c r="H70" s="40">
        <f t="shared" si="21"/>
        <v>1000</v>
      </c>
      <c r="I70" s="42"/>
      <c r="J70" s="42"/>
      <c r="K70" s="42"/>
      <c r="L70" s="42"/>
      <c r="M70" s="42"/>
    </row>
    <row r="71" spans="1:13" ht="14.25">
      <c r="A71" s="39">
        <v>59</v>
      </c>
      <c r="B71" s="40">
        <f t="shared" si="12"/>
        <v>141402.21649830544</v>
      </c>
      <c r="C71" s="61">
        <f t="shared" si="18"/>
        <v>824.84626290678182</v>
      </c>
      <c r="D71" s="40">
        <f t="shared" si="19"/>
        <v>175.15373709321818</v>
      </c>
      <c r="E71" s="40">
        <f t="shared" si="17"/>
        <v>141227.06276121223</v>
      </c>
      <c r="F71" s="40">
        <f t="shared" si="20"/>
        <v>50227.062761212248</v>
      </c>
      <c r="G71" s="40">
        <f t="shared" si="20"/>
        <v>8772.9372387877593</v>
      </c>
      <c r="H71" s="40">
        <f t="shared" si="21"/>
        <v>1000</v>
      </c>
      <c r="I71" s="42"/>
      <c r="J71" s="42"/>
      <c r="K71" s="42"/>
      <c r="L71" s="42"/>
      <c r="M71" s="42"/>
    </row>
    <row r="72" spans="1:13" ht="14.25">
      <c r="A72" s="63">
        <v>60</v>
      </c>
      <c r="B72" s="64">
        <f t="shared" si="12"/>
        <v>141227.06276121223</v>
      </c>
      <c r="C72" s="65">
        <f t="shared" si="18"/>
        <v>823.82453277373804</v>
      </c>
      <c r="D72" s="64">
        <f t="shared" si="19"/>
        <v>176.17546722626196</v>
      </c>
      <c r="E72" s="64">
        <f t="shared" si="17"/>
        <v>141050.88729398596</v>
      </c>
      <c r="F72" s="64">
        <f t="shared" si="20"/>
        <v>51050.887293985987</v>
      </c>
      <c r="G72" s="64">
        <f t="shared" si="20"/>
        <v>8949.1127060140207</v>
      </c>
      <c r="H72" s="64">
        <f t="shared" si="21"/>
        <v>1000</v>
      </c>
      <c r="I72" s="42" t="s">
        <v>35</v>
      </c>
      <c r="J72" s="42"/>
      <c r="K72" s="42"/>
      <c r="L72" s="42"/>
      <c r="M72" s="42"/>
    </row>
    <row r="73" spans="1:13" ht="14.25">
      <c r="A73" s="39">
        <v>61</v>
      </c>
      <c r="B73" s="40">
        <f t="shared" si="12"/>
        <v>141050.88729398596</v>
      </c>
      <c r="C73" s="61">
        <f t="shared" si="18"/>
        <v>822.79684254825145</v>
      </c>
      <c r="D73" s="40">
        <f t="shared" si="19"/>
        <v>177.20315745174855</v>
      </c>
      <c r="E73" s="40">
        <f t="shared" si="17"/>
        <v>140873.6841365342</v>
      </c>
      <c r="F73" s="40">
        <f t="shared" si="20"/>
        <v>51873.684136534241</v>
      </c>
      <c r="G73" s="40">
        <f t="shared" si="20"/>
        <v>9126.3158634657684</v>
      </c>
      <c r="H73" s="40">
        <f t="shared" si="21"/>
        <v>1000</v>
      </c>
      <c r="I73" s="42"/>
      <c r="J73" s="42"/>
      <c r="K73" s="42"/>
      <c r="L73" s="42"/>
      <c r="M73" s="42"/>
    </row>
    <row r="74" spans="1:13" ht="14.25">
      <c r="A74" s="39">
        <v>62</v>
      </c>
      <c r="B74" s="40">
        <f t="shared" si="12"/>
        <v>140873.6841365342</v>
      </c>
      <c r="C74" s="61">
        <f t="shared" si="18"/>
        <v>821.76315746311604</v>
      </c>
      <c r="D74" s="40">
        <f t="shared" si="19"/>
        <v>178.23684253688396</v>
      </c>
      <c r="E74" s="40">
        <f t="shared" si="17"/>
        <v>140695.44729399731</v>
      </c>
      <c r="F74" s="40">
        <f t="shared" si="20"/>
        <v>52695.447293997357</v>
      </c>
      <c r="G74" s="40">
        <f t="shared" si="20"/>
        <v>9304.5527060026525</v>
      </c>
      <c r="H74" s="40">
        <f t="shared" si="21"/>
        <v>1000</v>
      </c>
      <c r="I74" s="42"/>
      <c r="J74" s="42"/>
      <c r="K74" s="42"/>
      <c r="L74" s="42"/>
      <c r="M74" s="42"/>
    </row>
    <row r="75" spans="1:13" ht="14.25">
      <c r="A75" s="39">
        <v>63</v>
      </c>
      <c r="B75" s="40">
        <f t="shared" si="12"/>
        <v>140695.44729399731</v>
      </c>
      <c r="C75" s="61">
        <f t="shared" si="18"/>
        <v>820.72344254831773</v>
      </c>
      <c r="D75" s="40">
        <f t="shared" si="19"/>
        <v>179.27655745168227</v>
      </c>
      <c r="E75" s="40">
        <f t="shared" si="17"/>
        <v>140516.17073654561</v>
      </c>
      <c r="F75" s="40">
        <f t="shared" si="20"/>
        <v>53516.170736545675</v>
      </c>
      <c r="G75" s="40">
        <f t="shared" si="20"/>
        <v>9483.8292634543341</v>
      </c>
      <c r="H75" s="40">
        <f t="shared" si="21"/>
        <v>1000</v>
      </c>
      <c r="I75" s="42"/>
      <c r="J75" s="42"/>
      <c r="K75" s="42"/>
      <c r="L75" s="42"/>
      <c r="M75" s="42"/>
    </row>
    <row r="76" spans="1:13" ht="14.25">
      <c r="A76" s="39">
        <v>64</v>
      </c>
      <c r="B76" s="40">
        <f t="shared" si="12"/>
        <v>140516.17073654561</v>
      </c>
      <c r="C76" s="61">
        <f t="shared" si="18"/>
        <v>819.67766262984935</v>
      </c>
      <c r="D76" s="40">
        <f t="shared" si="19"/>
        <v>180.32233737015065</v>
      </c>
      <c r="E76" s="40">
        <f t="shared" si="17"/>
        <v>140335.84839917545</v>
      </c>
      <c r="F76" s="40">
        <f t="shared" si="20"/>
        <v>54335.848399175527</v>
      </c>
      <c r="G76" s="40">
        <f t="shared" si="20"/>
        <v>9664.1516008244853</v>
      </c>
      <c r="H76" s="40">
        <f t="shared" si="21"/>
        <v>1000</v>
      </c>
      <c r="I76" s="42"/>
      <c r="J76" s="42"/>
      <c r="K76" s="42"/>
      <c r="L76" s="42"/>
      <c r="M76" s="42"/>
    </row>
    <row r="77" spans="1:13" ht="14.25">
      <c r="A77" s="39">
        <v>65</v>
      </c>
      <c r="B77" s="40">
        <f t="shared" si="12"/>
        <v>140335.84839917545</v>
      </c>
      <c r="C77" s="61">
        <f t="shared" si="18"/>
        <v>818.62578232852354</v>
      </c>
      <c r="D77" s="40">
        <f t="shared" si="19"/>
        <v>181.37421767147646</v>
      </c>
      <c r="E77" s="40">
        <f t="shared" ref="E77:E92" si="22">B77-D77</f>
        <v>140154.47418150396</v>
      </c>
      <c r="F77" s="40">
        <f t="shared" si="20"/>
        <v>55154.474181504054</v>
      </c>
      <c r="G77" s="40">
        <f t="shared" si="20"/>
        <v>9845.5258184959621</v>
      </c>
      <c r="H77" s="40">
        <f t="shared" si="21"/>
        <v>1000</v>
      </c>
      <c r="I77" s="42"/>
      <c r="J77" s="42"/>
      <c r="K77" s="42"/>
      <c r="L77" s="42"/>
      <c r="M77" s="42"/>
    </row>
    <row r="78" spans="1:13" ht="14.25">
      <c r="A78" s="39">
        <v>66</v>
      </c>
      <c r="B78" s="40">
        <f t="shared" ref="B78:B109" si="23">E77</f>
        <v>140154.47418150396</v>
      </c>
      <c r="C78" s="61">
        <f t="shared" ref="C78:C93" si="24">B78*$B$6/12/100</f>
        <v>817.56776605877315</v>
      </c>
      <c r="D78" s="40">
        <f t="shared" ref="D78:D93" si="25">$D$9-C78</f>
        <v>182.43223394122685</v>
      </c>
      <c r="E78" s="40">
        <f t="shared" si="22"/>
        <v>139972.04194756274</v>
      </c>
      <c r="F78" s="40">
        <f t="shared" ref="F78:G93" si="26">C78+F77</f>
        <v>55972.04194756283</v>
      </c>
      <c r="G78" s="40">
        <f t="shared" si="26"/>
        <v>10027.958052437189</v>
      </c>
      <c r="H78" s="40">
        <f t="shared" ref="H78:H93" si="27">C78+D78</f>
        <v>1000</v>
      </c>
      <c r="I78" s="42"/>
      <c r="J78" s="42"/>
      <c r="K78" s="42"/>
      <c r="L78" s="42"/>
      <c r="M78" s="42"/>
    </row>
    <row r="79" spans="1:13" ht="14.25">
      <c r="A79" s="39">
        <v>67</v>
      </c>
      <c r="B79" s="40">
        <f t="shared" si="23"/>
        <v>139972.04194756274</v>
      </c>
      <c r="C79" s="61">
        <f t="shared" si="24"/>
        <v>816.50357802744941</v>
      </c>
      <c r="D79" s="40">
        <f t="shared" si="25"/>
        <v>183.49642197255059</v>
      </c>
      <c r="E79" s="40">
        <f t="shared" si="22"/>
        <v>139788.54552559019</v>
      </c>
      <c r="F79" s="40">
        <f t="shared" si="26"/>
        <v>56788.545525590278</v>
      </c>
      <c r="G79" s="40">
        <f t="shared" si="26"/>
        <v>10211.454474409738</v>
      </c>
      <c r="H79" s="40">
        <f t="shared" si="27"/>
        <v>1000</v>
      </c>
      <c r="I79" s="42"/>
      <c r="J79" s="42"/>
      <c r="K79" s="42"/>
      <c r="L79" s="42"/>
      <c r="M79" s="42"/>
    </row>
    <row r="80" spans="1:13" ht="14.25">
      <c r="A80" s="39">
        <v>68</v>
      </c>
      <c r="B80" s="40">
        <f t="shared" si="23"/>
        <v>139788.54552559019</v>
      </c>
      <c r="C80" s="61">
        <f t="shared" si="24"/>
        <v>815.4331822326094</v>
      </c>
      <c r="D80" s="40">
        <f t="shared" si="25"/>
        <v>184.5668177673906</v>
      </c>
      <c r="E80" s="40">
        <f t="shared" si="22"/>
        <v>139603.9787078228</v>
      </c>
      <c r="F80" s="40">
        <f t="shared" si="26"/>
        <v>57603.978707822884</v>
      </c>
      <c r="G80" s="40">
        <f t="shared" si="26"/>
        <v>10396.021292177129</v>
      </c>
      <c r="H80" s="40">
        <f t="shared" si="27"/>
        <v>1000</v>
      </c>
      <c r="I80" s="42"/>
      <c r="J80" s="42"/>
      <c r="K80" s="42"/>
      <c r="L80" s="42"/>
      <c r="M80" s="42"/>
    </row>
    <row r="81" spans="1:13" ht="14.25">
      <c r="A81" s="39">
        <v>69</v>
      </c>
      <c r="B81" s="40">
        <f t="shared" si="23"/>
        <v>139603.9787078228</v>
      </c>
      <c r="C81" s="61">
        <f t="shared" si="24"/>
        <v>814.35654246229967</v>
      </c>
      <c r="D81" s="40">
        <f t="shared" si="25"/>
        <v>185.64345753770033</v>
      </c>
      <c r="E81" s="40">
        <f t="shared" si="22"/>
        <v>139418.3352502851</v>
      </c>
      <c r="F81" s="40">
        <f t="shared" si="26"/>
        <v>58418.335250285185</v>
      </c>
      <c r="G81" s="40">
        <f t="shared" si="26"/>
        <v>10581.66474971483</v>
      </c>
      <c r="H81" s="40">
        <f t="shared" si="27"/>
        <v>1000</v>
      </c>
      <c r="I81" s="42"/>
      <c r="J81" s="42"/>
      <c r="K81" s="42"/>
      <c r="L81" s="42"/>
      <c r="M81" s="42"/>
    </row>
    <row r="82" spans="1:13" ht="14.25">
      <c r="A82" s="39">
        <v>70</v>
      </c>
      <c r="B82" s="40">
        <f t="shared" si="23"/>
        <v>139418.3352502851</v>
      </c>
      <c r="C82" s="61">
        <f t="shared" si="24"/>
        <v>813.27362229332982</v>
      </c>
      <c r="D82" s="40">
        <f t="shared" si="25"/>
        <v>186.72637770667018</v>
      </c>
      <c r="E82" s="40">
        <f t="shared" si="22"/>
        <v>139231.60887257842</v>
      </c>
      <c r="F82" s="40">
        <f t="shared" si="26"/>
        <v>59231.608872578516</v>
      </c>
      <c r="G82" s="40">
        <f t="shared" si="26"/>
        <v>10768.391127421501</v>
      </c>
      <c r="H82" s="40">
        <f t="shared" si="27"/>
        <v>1000</v>
      </c>
      <c r="I82" s="42"/>
      <c r="J82" s="42"/>
      <c r="K82" s="42"/>
      <c r="L82" s="42"/>
      <c r="M82" s="42"/>
    </row>
    <row r="83" spans="1:13" ht="14.25">
      <c r="A83" s="39">
        <v>71</v>
      </c>
      <c r="B83" s="40">
        <f t="shared" si="23"/>
        <v>139231.60887257842</v>
      </c>
      <c r="C83" s="61">
        <f t="shared" si="24"/>
        <v>812.18438509004079</v>
      </c>
      <c r="D83" s="40">
        <f t="shared" si="25"/>
        <v>187.81561490995921</v>
      </c>
      <c r="E83" s="40">
        <f t="shared" si="22"/>
        <v>139043.79325766847</v>
      </c>
      <c r="F83" s="40">
        <f t="shared" si="26"/>
        <v>60043.793257668556</v>
      </c>
      <c r="G83" s="40">
        <f t="shared" si="26"/>
        <v>10956.20674233146</v>
      </c>
      <c r="H83" s="40">
        <f t="shared" si="27"/>
        <v>1000</v>
      </c>
      <c r="I83" s="42"/>
      <c r="J83" s="42"/>
      <c r="K83" s="42"/>
      <c r="L83" s="42"/>
      <c r="M83" s="42"/>
    </row>
    <row r="84" spans="1:13" ht="14.25">
      <c r="A84" s="39">
        <v>72</v>
      </c>
      <c r="B84" s="40">
        <f t="shared" si="23"/>
        <v>139043.79325766847</v>
      </c>
      <c r="C84" s="61">
        <f t="shared" si="24"/>
        <v>811.08879400306603</v>
      </c>
      <c r="D84" s="40">
        <f t="shared" si="25"/>
        <v>188.91120599693397</v>
      </c>
      <c r="E84" s="40">
        <f t="shared" si="22"/>
        <v>138854.88205167154</v>
      </c>
      <c r="F84" s="40">
        <f t="shared" si="26"/>
        <v>60854.882051671622</v>
      </c>
      <c r="G84" s="40">
        <f t="shared" si="26"/>
        <v>11145.117948328394</v>
      </c>
      <c r="H84" s="40">
        <f t="shared" si="27"/>
        <v>1000</v>
      </c>
      <c r="I84" s="42"/>
      <c r="J84" s="42"/>
      <c r="K84" s="42"/>
      <c r="L84" s="42"/>
      <c r="M84" s="42"/>
    </row>
    <row r="85" spans="1:13" ht="14.25">
      <c r="A85" s="39">
        <v>73</v>
      </c>
      <c r="B85" s="40">
        <f t="shared" si="23"/>
        <v>138854.88205167154</v>
      </c>
      <c r="C85" s="61">
        <f t="shared" si="24"/>
        <v>809.98681196808388</v>
      </c>
      <c r="D85" s="40">
        <f t="shared" si="25"/>
        <v>190.01318803191612</v>
      </c>
      <c r="E85" s="40">
        <f t="shared" si="22"/>
        <v>138664.86886363963</v>
      </c>
      <c r="F85" s="40">
        <f t="shared" si="26"/>
        <v>61664.868863639706</v>
      </c>
      <c r="G85" s="40">
        <f t="shared" si="26"/>
        <v>11335.131136360311</v>
      </c>
      <c r="H85" s="40">
        <f t="shared" si="27"/>
        <v>1000</v>
      </c>
      <c r="I85" s="42"/>
      <c r="J85" s="42"/>
      <c r="K85" s="42"/>
      <c r="L85" s="42"/>
      <c r="M85" s="42"/>
    </row>
    <row r="86" spans="1:13" ht="14.25">
      <c r="A86" s="39">
        <v>74</v>
      </c>
      <c r="B86" s="40">
        <f t="shared" si="23"/>
        <v>138664.86886363963</v>
      </c>
      <c r="C86" s="61">
        <f t="shared" si="24"/>
        <v>808.87840170456445</v>
      </c>
      <c r="D86" s="40">
        <f t="shared" si="25"/>
        <v>191.12159829543555</v>
      </c>
      <c r="E86" s="40">
        <f t="shared" si="22"/>
        <v>138473.74726534419</v>
      </c>
      <c r="F86" s="40">
        <f t="shared" si="26"/>
        <v>62473.747265344267</v>
      </c>
      <c r="G86" s="40">
        <f t="shared" si="26"/>
        <v>11526.252734655747</v>
      </c>
      <c r="H86" s="40">
        <f t="shared" si="27"/>
        <v>1000</v>
      </c>
      <c r="I86" s="42"/>
      <c r="J86" s="42"/>
      <c r="K86" s="42"/>
      <c r="L86" s="42"/>
      <c r="M86" s="42"/>
    </row>
    <row r="87" spans="1:13" ht="14.25">
      <c r="A87" s="39">
        <v>75</v>
      </c>
      <c r="B87" s="40">
        <f t="shared" si="23"/>
        <v>138473.74726534419</v>
      </c>
      <c r="C87" s="61">
        <f t="shared" si="24"/>
        <v>807.76352571450775</v>
      </c>
      <c r="D87" s="40">
        <f t="shared" si="25"/>
        <v>192.23647428549225</v>
      </c>
      <c r="E87" s="40">
        <f t="shared" si="22"/>
        <v>138281.51079105871</v>
      </c>
      <c r="F87" s="40">
        <f t="shared" si="26"/>
        <v>63281.510791058776</v>
      </c>
      <c r="G87" s="40">
        <f t="shared" si="26"/>
        <v>11718.489208941239</v>
      </c>
      <c r="H87" s="40">
        <f t="shared" si="27"/>
        <v>1000</v>
      </c>
      <c r="I87" s="42"/>
      <c r="J87" s="42"/>
      <c r="K87" s="42"/>
      <c r="L87" s="42"/>
      <c r="M87" s="42"/>
    </row>
    <row r="88" spans="1:13" ht="14.25">
      <c r="A88" s="39">
        <v>76</v>
      </c>
      <c r="B88" s="40">
        <f t="shared" si="23"/>
        <v>138281.51079105871</v>
      </c>
      <c r="C88" s="61">
        <f t="shared" si="24"/>
        <v>806.64214628117577</v>
      </c>
      <c r="D88" s="40">
        <f t="shared" si="25"/>
        <v>193.35785371882423</v>
      </c>
      <c r="E88" s="40">
        <f t="shared" si="22"/>
        <v>138088.15293733988</v>
      </c>
      <c r="F88" s="40">
        <f t="shared" si="26"/>
        <v>64088.152937339953</v>
      </c>
      <c r="G88" s="40">
        <f t="shared" si="26"/>
        <v>11911.847062660063</v>
      </c>
      <c r="H88" s="40">
        <f t="shared" si="27"/>
        <v>1000</v>
      </c>
      <c r="I88" s="42"/>
      <c r="J88" s="42"/>
      <c r="K88" s="42"/>
      <c r="L88" s="42"/>
      <c r="M88" s="42"/>
    </row>
    <row r="89" spans="1:13" ht="14.25">
      <c r="A89" s="39">
        <v>77</v>
      </c>
      <c r="B89" s="40">
        <f t="shared" si="23"/>
        <v>138088.15293733988</v>
      </c>
      <c r="C89" s="61">
        <f t="shared" si="24"/>
        <v>805.514225467816</v>
      </c>
      <c r="D89" s="40">
        <f t="shared" si="25"/>
        <v>194.485774532184</v>
      </c>
      <c r="E89" s="40">
        <f t="shared" si="22"/>
        <v>137893.66716280769</v>
      </c>
      <c r="F89" s="40">
        <f t="shared" si="26"/>
        <v>64893.667162807767</v>
      </c>
      <c r="G89" s="40">
        <f t="shared" si="26"/>
        <v>12106.332837192247</v>
      </c>
      <c r="H89" s="40">
        <f t="shared" si="27"/>
        <v>1000</v>
      </c>
      <c r="I89" s="42"/>
      <c r="J89" s="42"/>
      <c r="K89" s="42"/>
      <c r="L89" s="42"/>
      <c r="M89" s="42"/>
    </row>
    <row r="90" spans="1:13" ht="14.25">
      <c r="A90" s="39">
        <v>78</v>
      </c>
      <c r="B90" s="40">
        <f t="shared" si="23"/>
        <v>137893.66716280769</v>
      </c>
      <c r="C90" s="61">
        <f t="shared" si="24"/>
        <v>804.37972511637827</v>
      </c>
      <c r="D90" s="40">
        <f t="shared" si="25"/>
        <v>195.62027488362173</v>
      </c>
      <c r="E90" s="40">
        <f t="shared" si="22"/>
        <v>137698.04688792408</v>
      </c>
      <c r="F90" s="40">
        <f t="shared" si="26"/>
        <v>65698.046887924153</v>
      </c>
      <c r="G90" s="40">
        <f t="shared" si="26"/>
        <v>12301.953112075869</v>
      </c>
      <c r="H90" s="40">
        <f t="shared" si="27"/>
        <v>1000</v>
      </c>
      <c r="I90" s="42"/>
      <c r="J90" s="42"/>
      <c r="K90" s="42"/>
      <c r="L90" s="42"/>
      <c r="M90" s="42"/>
    </row>
    <row r="91" spans="1:13" ht="14.25">
      <c r="A91" s="39">
        <v>79</v>
      </c>
      <c r="B91" s="40">
        <f t="shared" si="23"/>
        <v>137698.04688792408</v>
      </c>
      <c r="C91" s="61">
        <f t="shared" si="24"/>
        <v>803.23860684622389</v>
      </c>
      <c r="D91" s="40">
        <f t="shared" si="25"/>
        <v>196.76139315377611</v>
      </c>
      <c r="E91" s="40">
        <f t="shared" si="22"/>
        <v>137501.2854947703</v>
      </c>
      <c r="F91" s="40">
        <f t="shared" si="26"/>
        <v>66501.285494770374</v>
      </c>
      <c r="G91" s="40">
        <f t="shared" si="26"/>
        <v>12498.714505229646</v>
      </c>
      <c r="H91" s="40">
        <f t="shared" si="27"/>
        <v>1000</v>
      </c>
      <c r="I91" s="42"/>
      <c r="J91" s="42"/>
      <c r="K91" s="42"/>
      <c r="L91" s="42"/>
      <c r="M91" s="42"/>
    </row>
    <row r="92" spans="1:13" ht="14.25">
      <c r="A92" s="39">
        <v>80</v>
      </c>
      <c r="B92" s="40">
        <f t="shared" si="23"/>
        <v>137501.2854947703</v>
      </c>
      <c r="C92" s="61">
        <f t="shared" si="24"/>
        <v>802.09083205282673</v>
      </c>
      <c r="D92" s="40">
        <f t="shared" si="25"/>
        <v>197.90916794717327</v>
      </c>
      <c r="E92" s="40">
        <f t="shared" si="22"/>
        <v>137303.37632682314</v>
      </c>
      <c r="F92" s="40">
        <f t="shared" si="26"/>
        <v>67303.3763268232</v>
      </c>
      <c r="G92" s="40">
        <f t="shared" si="26"/>
        <v>12696.623673176819</v>
      </c>
      <c r="H92" s="40">
        <f t="shared" si="27"/>
        <v>1000</v>
      </c>
      <c r="I92" s="42"/>
      <c r="J92" s="42"/>
      <c r="K92" s="42"/>
      <c r="L92" s="42"/>
      <c r="M92" s="42"/>
    </row>
    <row r="93" spans="1:13" ht="14.25">
      <c r="A93" s="39">
        <v>81</v>
      </c>
      <c r="B93" s="40">
        <f t="shared" si="23"/>
        <v>137303.37632682314</v>
      </c>
      <c r="C93" s="61">
        <f t="shared" si="24"/>
        <v>800.93636190646839</v>
      </c>
      <c r="D93" s="40">
        <f t="shared" si="25"/>
        <v>199.06363809353161</v>
      </c>
      <c r="E93" s="40">
        <f t="shared" ref="E93:E108" si="28">B93-D93</f>
        <v>137104.31268872961</v>
      </c>
      <c r="F93" s="40">
        <f t="shared" si="26"/>
        <v>68104.312688729668</v>
      </c>
      <c r="G93" s="40">
        <f t="shared" si="26"/>
        <v>12895.687311270351</v>
      </c>
      <c r="H93" s="40">
        <f t="shared" si="27"/>
        <v>1000</v>
      </c>
      <c r="I93" s="42"/>
      <c r="J93" s="42"/>
      <c r="K93" s="42"/>
      <c r="L93" s="42"/>
      <c r="M93" s="42"/>
    </row>
    <row r="94" spans="1:13" ht="14.25">
      <c r="A94" s="39">
        <v>82</v>
      </c>
      <c r="B94" s="40">
        <f t="shared" si="23"/>
        <v>137104.31268872961</v>
      </c>
      <c r="C94" s="61">
        <f t="shared" ref="C94:C109" si="29">B94*$B$6/12/100</f>
        <v>799.77515735092265</v>
      </c>
      <c r="D94" s="40">
        <f t="shared" ref="D94:D109" si="30">$D$9-C94</f>
        <v>200.22484264907735</v>
      </c>
      <c r="E94" s="40">
        <f t="shared" si="28"/>
        <v>136904.08784608054</v>
      </c>
      <c r="F94" s="40">
        <f t="shared" ref="F94:G109" si="31">C94+F93</f>
        <v>68904.087846080583</v>
      </c>
      <c r="G94" s="40">
        <f t="shared" si="31"/>
        <v>13095.912153919428</v>
      </c>
      <c r="H94" s="40">
        <f t="shared" ref="H94:H109" si="32">C94+D94</f>
        <v>1000</v>
      </c>
      <c r="I94" s="42"/>
      <c r="J94" s="42"/>
      <c r="K94" s="42"/>
      <c r="L94" s="42"/>
      <c r="M94" s="42"/>
    </row>
    <row r="95" spans="1:13" ht="14.25">
      <c r="A95" s="39">
        <v>83</v>
      </c>
      <c r="B95" s="40">
        <f t="shared" si="23"/>
        <v>136904.08784608054</v>
      </c>
      <c r="C95" s="61">
        <f t="shared" si="29"/>
        <v>798.60717910213646</v>
      </c>
      <c r="D95" s="40">
        <f t="shared" si="30"/>
        <v>201.39282089786354</v>
      </c>
      <c r="E95" s="40">
        <f t="shared" si="28"/>
        <v>136702.69502518268</v>
      </c>
      <c r="F95" s="40">
        <f t="shared" si="31"/>
        <v>69702.695025182722</v>
      </c>
      <c r="G95" s="40">
        <f t="shared" si="31"/>
        <v>13297.304974817291</v>
      </c>
      <c r="H95" s="40">
        <f t="shared" si="32"/>
        <v>1000</v>
      </c>
      <c r="I95" s="42"/>
      <c r="J95" s="42"/>
      <c r="K95" s="42"/>
      <c r="L95" s="42"/>
      <c r="M95" s="42"/>
    </row>
    <row r="96" spans="1:13" ht="14.25">
      <c r="A96" s="39">
        <v>84</v>
      </c>
      <c r="B96" s="40">
        <f t="shared" si="23"/>
        <v>136702.69502518268</v>
      </c>
      <c r="C96" s="61">
        <f t="shared" si="29"/>
        <v>797.43238764689897</v>
      </c>
      <c r="D96" s="40">
        <f t="shared" si="30"/>
        <v>202.56761235310103</v>
      </c>
      <c r="E96" s="40">
        <f t="shared" si="28"/>
        <v>136500.12741282958</v>
      </c>
      <c r="F96" s="40">
        <f t="shared" si="31"/>
        <v>70500.127412829621</v>
      </c>
      <c r="G96" s="40">
        <f t="shared" si="31"/>
        <v>13499.872587170392</v>
      </c>
      <c r="H96" s="40">
        <f t="shared" si="32"/>
        <v>1000</v>
      </c>
      <c r="I96" s="42"/>
      <c r="J96" s="42"/>
      <c r="K96" s="42"/>
      <c r="L96" s="42"/>
      <c r="M96" s="42"/>
    </row>
    <row r="97" spans="1:13" ht="14.25">
      <c r="A97" s="39">
        <v>85</v>
      </c>
      <c r="B97" s="40">
        <f t="shared" si="23"/>
        <v>136500.12741282958</v>
      </c>
      <c r="C97" s="61">
        <f t="shared" si="29"/>
        <v>796.2507432415058</v>
      </c>
      <c r="D97" s="40">
        <f t="shared" si="30"/>
        <v>203.7492567584942</v>
      </c>
      <c r="E97" s="40">
        <f t="shared" si="28"/>
        <v>136296.37815607109</v>
      </c>
      <c r="F97" s="40">
        <f t="shared" si="31"/>
        <v>71296.378156071121</v>
      </c>
      <c r="G97" s="40">
        <f t="shared" si="31"/>
        <v>13703.621843928886</v>
      </c>
      <c r="H97" s="40">
        <f t="shared" si="32"/>
        <v>1000</v>
      </c>
      <c r="I97" s="42"/>
      <c r="J97" s="42"/>
      <c r="K97" s="42"/>
      <c r="L97" s="42"/>
      <c r="M97" s="42"/>
    </row>
    <row r="98" spans="1:13" ht="14.25">
      <c r="A98" s="39">
        <v>86</v>
      </c>
      <c r="B98" s="40">
        <f t="shared" si="23"/>
        <v>136296.37815607109</v>
      </c>
      <c r="C98" s="61">
        <f t="shared" si="29"/>
        <v>795.06220591041483</v>
      </c>
      <c r="D98" s="40">
        <f t="shared" si="30"/>
        <v>204.93779408958517</v>
      </c>
      <c r="E98" s="40">
        <f t="shared" si="28"/>
        <v>136091.44036198151</v>
      </c>
      <c r="F98" s="40">
        <f t="shared" si="31"/>
        <v>72091.440361981542</v>
      </c>
      <c r="G98" s="40">
        <f t="shared" si="31"/>
        <v>13908.559638018471</v>
      </c>
      <c r="H98" s="40">
        <f t="shared" si="32"/>
        <v>1000</v>
      </c>
      <c r="I98" s="42"/>
      <c r="J98" s="42"/>
      <c r="K98" s="42"/>
      <c r="L98" s="42"/>
      <c r="M98" s="42"/>
    </row>
    <row r="99" spans="1:13" ht="14.25">
      <c r="A99" s="39">
        <v>87</v>
      </c>
      <c r="B99" s="40">
        <f t="shared" si="23"/>
        <v>136091.44036198151</v>
      </c>
      <c r="C99" s="61">
        <f t="shared" si="29"/>
        <v>793.86673544489213</v>
      </c>
      <c r="D99" s="40">
        <f t="shared" si="30"/>
        <v>206.13326455510787</v>
      </c>
      <c r="E99" s="40">
        <f t="shared" si="28"/>
        <v>135885.30709742641</v>
      </c>
      <c r="F99" s="40">
        <f t="shared" si="31"/>
        <v>72885.307097426441</v>
      </c>
      <c r="G99" s="40">
        <f t="shared" si="31"/>
        <v>14114.692902573579</v>
      </c>
      <c r="H99" s="40">
        <f t="shared" si="32"/>
        <v>1000</v>
      </c>
      <c r="I99" s="42"/>
      <c r="J99" s="42"/>
      <c r="K99" s="42"/>
      <c r="L99" s="42"/>
      <c r="M99" s="42"/>
    </row>
    <row r="100" spans="1:13" ht="14.25">
      <c r="A100" s="39">
        <v>88</v>
      </c>
      <c r="B100" s="40">
        <f t="shared" si="23"/>
        <v>135885.30709742641</v>
      </c>
      <c r="C100" s="61">
        <f t="shared" si="29"/>
        <v>792.66429140165405</v>
      </c>
      <c r="D100" s="40">
        <f t="shared" si="30"/>
        <v>207.33570859834595</v>
      </c>
      <c r="E100" s="40">
        <f t="shared" si="28"/>
        <v>135677.97138882807</v>
      </c>
      <c r="F100" s="40">
        <f t="shared" si="31"/>
        <v>73677.971388828097</v>
      </c>
      <c r="G100" s="40">
        <f t="shared" si="31"/>
        <v>14322.028611171925</v>
      </c>
      <c r="H100" s="40">
        <f t="shared" si="32"/>
        <v>1000</v>
      </c>
      <c r="I100" s="42"/>
      <c r="J100" s="42"/>
      <c r="K100" s="42"/>
      <c r="L100" s="42"/>
      <c r="M100" s="42"/>
    </row>
    <row r="101" spans="1:13" ht="14.25">
      <c r="A101" s="39">
        <v>89</v>
      </c>
      <c r="B101" s="40">
        <f t="shared" si="23"/>
        <v>135677.97138882807</v>
      </c>
      <c r="C101" s="61">
        <f t="shared" si="29"/>
        <v>791.45483310149712</v>
      </c>
      <c r="D101" s="40">
        <f t="shared" si="30"/>
        <v>208.54516689850288</v>
      </c>
      <c r="E101" s="40">
        <f t="shared" si="28"/>
        <v>135469.42622192958</v>
      </c>
      <c r="F101" s="40">
        <f t="shared" si="31"/>
        <v>74469.426221929592</v>
      </c>
      <c r="G101" s="40">
        <f t="shared" si="31"/>
        <v>14530.573778070428</v>
      </c>
      <c r="H101" s="40">
        <f t="shared" si="32"/>
        <v>1000</v>
      </c>
      <c r="I101" s="42"/>
      <c r="J101" s="42"/>
      <c r="K101" s="42"/>
      <c r="L101" s="42"/>
      <c r="M101" s="42"/>
    </row>
    <row r="102" spans="1:13" ht="14.25">
      <c r="A102" s="39">
        <v>90</v>
      </c>
      <c r="B102" s="40">
        <f t="shared" si="23"/>
        <v>135469.42622192958</v>
      </c>
      <c r="C102" s="61">
        <f t="shared" si="29"/>
        <v>790.23831962792246</v>
      </c>
      <c r="D102" s="40">
        <f t="shared" si="30"/>
        <v>209.76168037207754</v>
      </c>
      <c r="E102" s="40">
        <f t="shared" si="28"/>
        <v>135259.66454155749</v>
      </c>
      <c r="F102" s="40">
        <f t="shared" si="31"/>
        <v>75259.664541557519</v>
      </c>
      <c r="G102" s="40">
        <f t="shared" si="31"/>
        <v>14740.335458442505</v>
      </c>
      <c r="H102" s="40">
        <f t="shared" si="32"/>
        <v>1000</v>
      </c>
      <c r="I102" s="42"/>
      <c r="J102" s="42"/>
      <c r="K102" s="42"/>
      <c r="L102" s="42"/>
      <c r="M102" s="42"/>
    </row>
    <row r="103" spans="1:13" ht="14.25">
      <c r="A103" s="39">
        <v>91</v>
      </c>
      <c r="B103" s="40">
        <f t="shared" si="23"/>
        <v>135259.66454155749</v>
      </c>
      <c r="C103" s="61">
        <f t="shared" si="29"/>
        <v>789.01470982575211</v>
      </c>
      <c r="D103" s="40">
        <f t="shared" si="30"/>
        <v>210.98529017424789</v>
      </c>
      <c r="E103" s="40">
        <f t="shared" si="28"/>
        <v>135048.67925138323</v>
      </c>
      <c r="F103" s="40">
        <f t="shared" si="31"/>
        <v>76048.679251383277</v>
      </c>
      <c r="G103" s="40">
        <f t="shared" si="31"/>
        <v>14951.320748616752</v>
      </c>
      <c r="H103" s="40">
        <f t="shared" si="32"/>
        <v>1000</v>
      </c>
      <c r="I103" s="42"/>
      <c r="J103" s="42"/>
      <c r="K103" s="42"/>
      <c r="L103" s="42"/>
      <c r="M103" s="42"/>
    </row>
    <row r="104" spans="1:13" ht="14.25">
      <c r="A104" s="39">
        <v>92</v>
      </c>
      <c r="B104" s="40">
        <f t="shared" si="23"/>
        <v>135048.67925138323</v>
      </c>
      <c r="C104" s="61">
        <f t="shared" si="29"/>
        <v>787.78396229973544</v>
      </c>
      <c r="D104" s="40">
        <f t="shared" si="30"/>
        <v>212.21603770026456</v>
      </c>
      <c r="E104" s="40">
        <f t="shared" si="28"/>
        <v>134836.46321368296</v>
      </c>
      <c r="F104" s="40">
        <f t="shared" si="31"/>
        <v>76836.463213683019</v>
      </c>
      <c r="G104" s="40">
        <f t="shared" si="31"/>
        <v>15163.536786317016</v>
      </c>
      <c r="H104" s="40">
        <f t="shared" si="32"/>
        <v>1000</v>
      </c>
      <c r="I104" s="42"/>
      <c r="J104" s="42"/>
      <c r="K104" s="42"/>
      <c r="L104" s="42"/>
      <c r="M104" s="42"/>
    </row>
    <row r="105" spans="1:13" ht="14.25">
      <c r="A105" s="39">
        <v>93</v>
      </c>
      <c r="B105" s="40">
        <f t="shared" si="23"/>
        <v>134836.46321368296</v>
      </c>
      <c r="C105" s="61">
        <f t="shared" si="29"/>
        <v>786.54603541315055</v>
      </c>
      <c r="D105" s="40">
        <f t="shared" si="30"/>
        <v>213.45396458684945</v>
      </c>
      <c r="E105" s="40">
        <f t="shared" si="28"/>
        <v>134623.00924909613</v>
      </c>
      <c r="F105" s="40">
        <f t="shared" si="31"/>
        <v>77623.009249096169</v>
      </c>
      <c r="G105" s="40">
        <f t="shared" si="31"/>
        <v>15376.990750903866</v>
      </c>
      <c r="H105" s="40">
        <f t="shared" si="32"/>
        <v>1000</v>
      </c>
      <c r="I105" s="42"/>
      <c r="J105" s="42"/>
      <c r="K105" s="42"/>
      <c r="L105" s="42"/>
      <c r="M105" s="42"/>
    </row>
    <row r="106" spans="1:13" ht="14.25">
      <c r="A106" s="39">
        <v>94</v>
      </c>
      <c r="B106" s="40">
        <f t="shared" si="23"/>
        <v>134623.00924909613</v>
      </c>
      <c r="C106" s="61">
        <f t="shared" si="29"/>
        <v>785.30088728639396</v>
      </c>
      <c r="D106" s="40">
        <f t="shared" si="30"/>
        <v>214.69911271360604</v>
      </c>
      <c r="E106" s="40">
        <f t="shared" si="28"/>
        <v>134408.31013638253</v>
      </c>
      <c r="F106" s="40">
        <f t="shared" si="31"/>
        <v>78408.31013638257</v>
      </c>
      <c r="G106" s="40">
        <f t="shared" si="31"/>
        <v>15591.689863617472</v>
      </c>
      <c r="H106" s="40">
        <f t="shared" si="32"/>
        <v>1000</v>
      </c>
      <c r="I106" s="42"/>
      <c r="J106" s="42"/>
      <c r="K106" s="42"/>
      <c r="L106" s="42"/>
      <c r="M106" s="42"/>
    </row>
    <row r="107" spans="1:13" ht="14.25">
      <c r="A107" s="39">
        <v>95</v>
      </c>
      <c r="B107" s="40">
        <f t="shared" si="23"/>
        <v>134408.31013638253</v>
      </c>
      <c r="C107" s="61">
        <f t="shared" si="29"/>
        <v>784.04847579556474</v>
      </c>
      <c r="D107" s="40">
        <f t="shared" si="30"/>
        <v>215.95152420443526</v>
      </c>
      <c r="E107" s="40">
        <f t="shared" si="28"/>
        <v>134192.3586121781</v>
      </c>
      <c r="F107" s="40">
        <f t="shared" si="31"/>
        <v>79192.358612178141</v>
      </c>
      <c r="G107" s="40">
        <f t="shared" si="31"/>
        <v>15807.641387821906</v>
      </c>
      <c r="H107" s="40">
        <f t="shared" si="32"/>
        <v>1000</v>
      </c>
      <c r="I107" s="42"/>
      <c r="J107" s="42"/>
      <c r="K107" s="42"/>
      <c r="L107" s="42"/>
      <c r="M107" s="42"/>
    </row>
    <row r="108" spans="1:13" ht="14.25">
      <c r="A108" s="39">
        <v>96</v>
      </c>
      <c r="B108" s="40">
        <f t="shared" si="23"/>
        <v>134192.3586121781</v>
      </c>
      <c r="C108" s="61">
        <f t="shared" si="29"/>
        <v>782.7887585710389</v>
      </c>
      <c r="D108" s="40">
        <f t="shared" si="30"/>
        <v>217.2112414289611</v>
      </c>
      <c r="E108" s="40">
        <f t="shared" si="28"/>
        <v>133975.14737074912</v>
      </c>
      <c r="F108" s="40">
        <f t="shared" si="31"/>
        <v>79975.147370749182</v>
      </c>
      <c r="G108" s="40">
        <f t="shared" si="31"/>
        <v>16024.852629250867</v>
      </c>
      <c r="H108" s="40">
        <f t="shared" si="32"/>
        <v>1000</v>
      </c>
      <c r="I108" s="42"/>
      <c r="J108" s="42"/>
      <c r="K108" s="42"/>
      <c r="L108" s="42"/>
      <c r="M108" s="42"/>
    </row>
    <row r="109" spans="1:13" ht="14.25">
      <c r="A109" s="39">
        <v>97</v>
      </c>
      <c r="B109" s="40">
        <f t="shared" si="23"/>
        <v>133975.14737074912</v>
      </c>
      <c r="C109" s="61">
        <f t="shared" si="29"/>
        <v>781.52169299603656</v>
      </c>
      <c r="D109" s="40">
        <f t="shared" si="30"/>
        <v>218.47830700396344</v>
      </c>
      <c r="E109" s="40">
        <f t="shared" ref="E109:E124" si="33">B109-D109</f>
        <v>133756.66906374515</v>
      </c>
      <c r="F109" s="40">
        <f t="shared" si="31"/>
        <v>80756.669063745212</v>
      </c>
      <c r="G109" s="40">
        <f t="shared" si="31"/>
        <v>16243.33093625483</v>
      </c>
      <c r="H109" s="40">
        <f t="shared" si="32"/>
        <v>1000</v>
      </c>
      <c r="I109" s="42"/>
      <c r="J109" s="42"/>
      <c r="K109" s="42"/>
      <c r="L109" s="42"/>
      <c r="M109" s="42"/>
    </row>
    <row r="110" spans="1:13" ht="14.25">
      <c r="A110" s="39">
        <v>98</v>
      </c>
      <c r="B110" s="40">
        <f t="shared" ref="B110:B132" si="34">E109</f>
        <v>133756.66906374515</v>
      </c>
      <c r="C110" s="61">
        <f t="shared" ref="C110:C125" si="35">B110*$B$6/12/100</f>
        <v>780.24723620518012</v>
      </c>
      <c r="D110" s="40">
        <f t="shared" ref="D110:D125" si="36">$D$9-C110</f>
        <v>219.75276379481988</v>
      </c>
      <c r="E110" s="40">
        <f t="shared" si="33"/>
        <v>133536.91629995033</v>
      </c>
      <c r="F110" s="40">
        <f t="shared" ref="F110:G125" si="37">C110+F109</f>
        <v>81536.91629995039</v>
      </c>
      <c r="G110" s="40">
        <f t="shared" si="37"/>
        <v>16463.08370004965</v>
      </c>
      <c r="H110" s="40">
        <f t="shared" ref="H110:H125" si="38">C110+D110</f>
        <v>1000</v>
      </c>
      <c r="I110" s="42"/>
      <c r="J110" s="42"/>
      <c r="K110" s="42"/>
      <c r="L110" s="42"/>
      <c r="M110" s="42"/>
    </row>
    <row r="111" spans="1:13" ht="14.25">
      <c r="A111" s="39">
        <v>99</v>
      </c>
      <c r="B111" s="40">
        <f t="shared" si="34"/>
        <v>133536.91629995033</v>
      </c>
      <c r="C111" s="61">
        <f t="shared" si="35"/>
        <v>778.96534508304364</v>
      </c>
      <c r="D111" s="40">
        <f t="shared" si="36"/>
        <v>221.03465491695636</v>
      </c>
      <c r="E111" s="40">
        <f t="shared" si="33"/>
        <v>133315.88164503337</v>
      </c>
      <c r="F111" s="40">
        <f t="shared" si="37"/>
        <v>82315.881645033427</v>
      </c>
      <c r="G111" s="40">
        <f t="shared" si="37"/>
        <v>16684.118354966606</v>
      </c>
      <c r="H111" s="40">
        <f t="shared" si="38"/>
        <v>1000</v>
      </c>
      <c r="I111" s="42"/>
      <c r="J111" s="42"/>
      <c r="K111" s="42"/>
      <c r="L111" s="42"/>
      <c r="M111" s="42"/>
    </row>
    <row r="112" spans="1:13" ht="14.25">
      <c r="A112" s="39">
        <v>100</v>
      </c>
      <c r="B112" s="40">
        <f t="shared" si="34"/>
        <v>133315.88164503337</v>
      </c>
      <c r="C112" s="61">
        <f t="shared" si="35"/>
        <v>777.67597626269458</v>
      </c>
      <c r="D112" s="40">
        <f t="shared" si="36"/>
        <v>222.32402373730542</v>
      </c>
      <c r="E112" s="40">
        <f t="shared" si="33"/>
        <v>133093.55762129606</v>
      </c>
      <c r="F112" s="40">
        <f t="shared" si="37"/>
        <v>83093.557621296117</v>
      </c>
      <c r="G112" s="40">
        <f t="shared" si="37"/>
        <v>16906.442378703912</v>
      </c>
      <c r="H112" s="40">
        <f t="shared" si="38"/>
        <v>1000</v>
      </c>
      <c r="I112" s="42"/>
      <c r="J112" s="42"/>
      <c r="K112" s="42"/>
      <c r="L112" s="42"/>
      <c r="M112" s="42"/>
    </row>
    <row r="113" spans="1:13" ht="14.25">
      <c r="A113" s="39">
        <v>101</v>
      </c>
      <c r="B113" s="40">
        <f t="shared" si="34"/>
        <v>133093.55762129606</v>
      </c>
      <c r="C113" s="61">
        <f t="shared" si="35"/>
        <v>776.379086124227</v>
      </c>
      <c r="D113" s="40">
        <f t="shared" si="36"/>
        <v>223.620913875773</v>
      </c>
      <c r="E113" s="40">
        <f t="shared" si="33"/>
        <v>132869.93670742027</v>
      </c>
      <c r="F113" s="40">
        <f t="shared" si="37"/>
        <v>83869.936707420347</v>
      </c>
      <c r="G113" s="40">
        <f t="shared" si="37"/>
        <v>17130.063292579685</v>
      </c>
      <c r="H113" s="40">
        <f t="shared" si="38"/>
        <v>1000</v>
      </c>
      <c r="I113" s="42"/>
      <c r="J113" s="42"/>
      <c r="K113" s="42"/>
      <c r="L113" s="42"/>
      <c r="M113" s="42"/>
    </row>
    <row r="114" spans="1:13" ht="14.25">
      <c r="A114" s="39">
        <v>102</v>
      </c>
      <c r="B114" s="40">
        <f t="shared" si="34"/>
        <v>132869.93670742027</v>
      </c>
      <c r="C114" s="61">
        <f t="shared" si="35"/>
        <v>775.07463079328488</v>
      </c>
      <c r="D114" s="40">
        <f t="shared" si="36"/>
        <v>224.92536920671512</v>
      </c>
      <c r="E114" s="40">
        <f t="shared" si="33"/>
        <v>132645.01133821355</v>
      </c>
      <c r="F114" s="40">
        <f t="shared" si="37"/>
        <v>84645.011338213633</v>
      </c>
      <c r="G114" s="40">
        <f t="shared" si="37"/>
        <v>17354.988661786399</v>
      </c>
      <c r="H114" s="40">
        <f t="shared" si="38"/>
        <v>1000</v>
      </c>
      <c r="I114" s="42"/>
      <c r="J114" s="42"/>
      <c r="K114" s="42"/>
      <c r="L114" s="42"/>
      <c r="M114" s="42"/>
    </row>
    <row r="115" spans="1:13" ht="14.25">
      <c r="A115" s="39">
        <v>103</v>
      </c>
      <c r="B115" s="40">
        <f t="shared" si="34"/>
        <v>132645.01133821355</v>
      </c>
      <c r="C115" s="61">
        <f t="shared" si="35"/>
        <v>773.76256613957901</v>
      </c>
      <c r="D115" s="40">
        <f t="shared" si="36"/>
        <v>226.23743386042099</v>
      </c>
      <c r="E115" s="40">
        <f t="shared" si="33"/>
        <v>132418.77390435312</v>
      </c>
      <c r="F115" s="40">
        <f t="shared" si="37"/>
        <v>85418.773904353206</v>
      </c>
      <c r="G115" s="40">
        <f t="shared" si="37"/>
        <v>17581.22609564682</v>
      </c>
      <c r="H115" s="40">
        <f t="shared" si="38"/>
        <v>1000</v>
      </c>
      <c r="I115" s="42"/>
      <c r="J115" s="42"/>
      <c r="K115" s="42"/>
      <c r="L115" s="42"/>
      <c r="M115" s="42"/>
    </row>
    <row r="116" spans="1:13" ht="14.25">
      <c r="A116" s="39">
        <v>104</v>
      </c>
      <c r="B116" s="40">
        <f t="shared" si="34"/>
        <v>132418.77390435312</v>
      </c>
      <c r="C116" s="61">
        <f t="shared" si="35"/>
        <v>772.44284777539315</v>
      </c>
      <c r="D116" s="40">
        <f t="shared" si="36"/>
        <v>227.55715222460685</v>
      </c>
      <c r="E116" s="40">
        <f t="shared" si="33"/>
        <v>132191.2167521285</v>
      </c>
      <c r="F116" s="40">
        <f t="shared" si="37"/>
        <v>86191.216752128603</v>
      </c>
      <c r="G116" s="40">
        <f t="shared" si="37"/>
        <v>17808.783247871426</v>
      </c>
      <c r="H116" s="40">
        <f t="shared" si="38"/>
        <v>1000</v>
      </c>
      <c r="I116" s="42"/>
      <c r="J116" s="42"/>
      <c r="K116" s="42"/>
      <c r="L116" s="42"/>
      <c r="M116" s="42"/>
    </row>
    <row r="117" spans="1:13" ht="14.25">
      <c r="A117" s="39">
        <v>105</v>
      </c>
      <c r="B117" s="40">
        <f t="shared" si="34"/>
        <v>132191.2167521285</v>
      </c>
      <c r="C117" s="61">
        <f t="shared" si="35"/>
        <v>771.11543105408305</v>
      </c>
      <c r="D117" s="40">
        <f t="shared" si="36"/>
        <v>228.88456894591695</v>
      </c>
      <c r="E117" s="40">
        <f t="shared" si="33"/>
        <v>131962.33218318259</v>
      </c>
      <c r="F117" s="40">
        <f t="shared" si="37"/>
        <v>86962.332183182691</v>
      </c>
      <c r="G117" s="40">
        <f t="shared" si="37"/>
        <v>18037.667816817342</v>
      </c>
      <c r="H117" s="40">
        <f t="shared" si="38"/>
        <v>1000</v>
      </c>
      <c r="I117" s="42"/>
      <c r="J117" s="42"/>
      <c r="K117" s="42"/>
      <c r="L117" s="42"/>
      <c r="M117" s="42"/>
    </row>
    <row r="118" spans="1:13" ht="14.25">
      <c r="A118" s="39">
        <v>106</v>
      </c>
      <c r="B118" s="40">
        <f t="shared" si="34"/>
        <v>131962.33218318259</v>
      </c>
      <c r="C118" s="61">
        <f t="shared" si="35"/>
        <v>769.78027106856507</v>
      </c>
      <c r="D118" s="40">
        <f t="shared" si="36"/>
        <v>230.21972893143493</v>
      </c>
      <c r="E118" s="40">
        <f t="shared" si="33"/>
        <v>131732.11245425115</v>
      </c>
      <c r="F118" s="40">
        <f t="shared" si="37"/>
        <v>87732.112454251255</v>
      </c>
      <c r="G118" s="40">
        <f t="shared" si="37"/>
        <v>18267.887545748777</v>
      </c>
      <c r="H118" s="40">
        <f t="shared" si="38"/>
        <v>1000</v>
      </c>
      <c r="I118" s="42"/>
      <c r="J118" s="42"/>
      <c r="K118" s="42"/>
      <c r="L118" s="42"/>
      <c r="M118" s="42"/>
    </row>
    <row r="119" spans="1:13" ht="14.25">
      <c r="A119" s="39">
        <v>107</v>
      </c>
      <c r="B119" s="40">
        <f t="shared" si="34"/>
        <v>131732.11245425115</v>
      </c>
      <c r="C119" s="61">
        <f t="shared" si="35"/>
        <v>768.43732264979849</v>
      </c>
      <c r="D119" s="40">
        <f t="shared" si="36"/>
        <v>231.56267735020151</v>
      </c>
      <c r="E119" s="40">
        <f t="shared" si="33"/>
        <v>131500.54977690094</v>
      </c>
      <c r="F119" s="40">
        <f t="shared" si="37"/>
        <v>88500.549776901054</v>
      </c>
      <c r="G119" s="40">
        <f t="shared" si="37"/>
        <v>18499.450223098978</v>
      </c>
      <c r="H119" s="40">
        <f t="shared" si="38"/>
        <v>1000</v>
      </c>
      <c r="I119" s="42"/>
      <c r="J119" s="42"/>
      <c r="K119" s="42"/>
      <c r="L119" s="42"/>
      <c r="M119" s="42"/>
    </row>
    <row r="120" spans="1:13" ht="14.25">
      <c r="A120" s="39">
        <v>108</v>
      </c>
      <c r="B120" s="40">
        <f t="shared" si="34"/>
        <v>131500.54977690094</v>
      </c>
      <c r="C120" s="61">
        <f t="shared" si="35"/>
        <v>767.08654036525547</v>
      </c>
      <c r="D120" s="40">
        <f t="shared" si="36"/>
        <v>232.91345963474453</v>
      </c>
      <c r="E120" s="40">
        <f t="shared" si="33"/>
        <v>131267.63631726618</v>
      </c>
      <c r="F120" s="40">
        <f t="shared" si="37"/>
        <v>89267.636317266311</v>
      </c>
      <c r="G120" s="40">
        <f t="shared" si="37"/>
        <v>18732.363682733721</v>
      </c>
      <c r="H120" s="40">
        <f t="shared" si="38"/>
        <v>1000</v>
      </c>
      <c r="I120" s="42"/>
      <c r="J120" s="42"/>
      <c r="K120" s="42"/>
      <c r="L120" s="42"/>
      <c r="M120" s="42"/>
    </row>
    <row r="121" spans="1:13" ht="14.25">
      <c r="A121" s="39">
        <v>109</v>
      </c>
      <c r="B121" s="40">
        <f t="shared" si="34"/>
        <v>131267.63631726618</v>
      </c>
      <c r="C121" s="61">
        <f t="shared" si="35"/>
        <v>765.7278785173861</v>
      </c>
      <c r="D121" s="40">
        <f t="shared" si="36"/>
        <v>234.2721214826139</v>
      </c>
      <c r="E121" s="40">
        <f t="shared" si="33"/>
        <v>131033.36419578356</v>
      </c>
      <c r="F121" s="40">
        <f t="shared" si="37"/>
        <v>90033.364195783695</v>
      </c>
      <c r="G121" s="40">
        <f t="shared" si="37"/>
        <v>18966.635804216334</v>
      </c>
      <c r="H121" s="40">
        <f t="shared" si="38"/>
        <v>1000</v>
      </c>
      <c r="I121" s="42"/>
      <c r="J121" s="42"/>
      <c r="K121" s="42"/>
      <c r="L121" s="42"/>
      <c r="M121" s="42"/>
    </row>
    <row r="122" spans="1:13" ht="14.25">
      <c r="A122" s="39">
        <v>110</v>
      </c>
      <c r="B122" s="40">
        <f t="shared" si="34"/>
        <v>131033.36419578356</v>
      </c>
      <c r="C122" s="61">
        <f t="shared" si="35"/>
        <v>764.36129114207074</v>
      </c>
      <c r="D122" s="40">
        <f t="shared" si="36"/>
        <v>235.63870885792926</v>
      </c>
      <c r="E122" s="40">
        <f t="shared" si="33"/>
        <v>130797.72548692563</v>
      </c>
      <c r="F122" s="40">
        <f t="shared" si="37"/>
        <v>90797.725486925759</v>
      </c>
      <c r="G122" s="40">
        <f t="shared" si="37"/>
        <v>19202.274513074262</v>
      </c>
      <c r="H122" s="40">
        <f t="shared" si="38"/>
        <v>1000</v>
      </c>
      <c r="I122" s="42"/>
      <c r="J122" s="42"/>
      <c r="K122" s="42"/>
      <c r="L122" s="42"/>
      <c r="M122" s="42"/>
    </row>
    <row r="123" spans="1:13" ht="14.25">
      <c r="A123" s="39">
        <v>111</v>
      </c>
      <c r="B123" s="40">
        <f t="shared" si="34"/>
        <v>130797.72548692563</v>
      </c>
      <c r="C123" s="61">
        <f t="shared" si="35"/>
        <v>762.98673200706617</v>
      </c>
      <c r="D123" s="40">
        <f t="shared" si="36"/>
        <v>237.01326799293383</v>
      </c>
      <c r="E123" s="40">
        <f t="shared" si="33"/>
        <v>130560.71221893269</v>
      </c>
      <c r="F123" s="40">
        <f t="shared" si="37"/>
        <v>91560.712218932822</v>
      </c>
      <c r="G123" s="40">
        <f t="shared" si="37"/>
        <v>19439.287781067196</v>
      </c>
      <c r="H123" s="40">
        <f t="shared" si="38"/>
        <v>1000</v>
      </c>
      <c r="I123" s="42"/>
      <c r="J123" s="42"/>
      <c r="K123" s="42"/>
      <c r="L123" s="42"/>
      <c r="M123" s="42"/>
    </row>
    <row r="124" spans="1:13" ht="14.25">
      <c r="A124" s="39">
        <v>112</v>
      </c>
      <c r="B124" s="40">
        <f t="shared" si="34"/>
        <v>130560.71221893269</v>
      </c>
      <c r="C124" s="61">
        <f t="shared" si="35"/>
        <v>761.60415461044079</v>
      </c>
      <c r="D124" s="40">
        <f t="shared" si="36"/>
        <v>238.39584538955921</v>
      </c>
      <c r="E124" s="40">
        <f t="shared" si="33"/>
        <v>130322.31637354313</v>
      </c>
      <c r="F124" s="40">
        <f t="shared" si="37"/>
        <v>92322.316373543261</v>
      </c>
      <c r="G124" s="40">
        <f t="shared" si="37"/>
        <v>19677.683626456754</v>
      </c>
      <c r="H124" s="40">
        <f t="shared" si="38"/>
        <v>1000</v>
      </c>
      <c r="I124" s="42"/>
      <c r="J124" s="42"/>
      <c r="K124" s="42"/>
      <c r="L124" s="42"/>
      <c r="M124" s="42"/>
    </row>
    <row r="125" spans="1:13" ht="14.25">
      <c r="A125" s="39">
        <v>113</v>
      </c>
      <c r="B125" s="40">
        <f t="shared" si="34"/>
        <v>130322.31637354313</v>
      </c>
      <c r="C125" s="61">
        <f t="shared" si="35"/>
        <v>760.21351217900155</v>
      </c>
      <c r="D125" s="40">
        <f t="shared" si="36"/>
        <v>239.78648782099845</v>
      </c>
      <c r="E125" s="40">
        <f t="shared" ref="E125:E132" si="39">B125-D125</f>
        <v>130082.52988572214</v>
      </c>
      <c r="F125" s="40">
        <f t="shared" si="37"/>
        <v>93082.529885722266</v>
      </c>
      <c r="G125" s="40">
        <f t="shared" si="37"/>
        <v>19917.470114277752</v>
      </c>
      <c r="H125" s="40">
        <f t="shared" si="38"/>
        <v>1000</v>
      </c>
      <c r="I125" s="42"/>
      <c r="J125" s="42"/>
      <c r="K125" s="42"/>
      <c r="L125" s="42"/>
      <c r="M125" s="42"/>
    </row>
    <row r="126" spans="1:13" ht="14.25">
      <c r="A126" s="39">
        <v>114</v>
      </c>
      <c r="B126" s="40">
        <f t="shared" si="34"/>
        <v>130082.52988572214</v>
      </c>
      <c r="C126" s="61">
        <f t="shared" ref="C126:C132" si="40">B126*$B$6/12/100</f>
        <v>758.81475766671258</v>
      </c>
      <c r="D126" s="40">
        <f t="shared" ref="D126:D132" si="41">$D$9-C126</f>
        <v>241.18524233328742</v>
      </c>
      <c r="E126" s="40">
        <f t="shared" si="39"/>
        <v>129841.34464338885</v>
      </c>
      <c r="F126" s="40">
        <f t="shared" ref="F126:G132" si="42">C126+F125</f>
        <v>93841.344643388977</v>
      </c>
      <c r="G126" s="40">
        <f t="shared" si="42"/>
        <v>20158.655356611038</v>
      </c>
      <c r="H126" s="40">
        <f t="shared" ref="H126:H132" si="43">C126+D126</f>
        <v>1000</v>
      </c>
      <c r="I126" s="42"/>
      <c r="J126" s="42"/>
      <c r="K126" s="42"/>
      <c r="L126" s="42"/>
      <c r="M126" s="42"/>
    </row>
    <row r="127" spans="1:13" ht="14.25">
      <c r="A127" s="39">
        <v>115</v>
      </c>
      <c r="B127" s="40">
        <f t="shared" si="34"/>
        <v>129841.34464338885</v>
      </c>
      <c r="C127" s="61">
        <f t="shared" si="40"/>
        <v>757.40784375310159</v>
      </c>
      <c r="D127" s="40">
        <f t="shared" si="41"/>
        <v>242.59215624689841</v>
      </c>
      <c r="E127" s="40">
        <f t="shared" si="39"/>
        <v>129598.75248714194</v>
      </c>
      <c r="F127" s="40">
        <f t="shared" si="42"/>
        <v>94598.752487142076</v>
      </c>
      <c r="G127" s="40">
        <f t="shared" si="42"/>
        <v>20401.247512857935</v>
      </c>
      <c r="H127" s="40">
        <f t="shared" si="43"/>
        <v>1000</v>
      </c>
      <c r="I127" s="42"/>
      <c r="J127" s="42"/>
      <c r="K127" s="42"/>
      <c r="L127" s="42"/>
      <c r="M127" s="42"/>
    </row>
    <row r="128" spans="1:13" ht="14.25">
      <c r="A128" s="39">
        <v>116</v>
      </c>
      <c r="B128" s="40">
        <f t="shared" si="34"/>
        <v>129598.75248714194</v>
      </c>
      <c r="C128" s="61">
        <f t="shared" si="40"/>
        <v>755.99272284166136</v>
      </c>
      <c r="D128" s="40">
        <f t="shared" si="41"/>
        <v>244.00727715833864</v>
      </c>
      <c r="E128" s="40">
        <f t="shared" si="39"/>
        <v>129354.74520998361</v>
      </c>
      <c r="F128" s="40">
        <f t="shared" si="42"/>
        <v>95354.745209983739</v>
      </c>
      <c r="G128" s="40">
        <f t="shared" si="42"/>
        <v>20645.254790016275</v>
      </c>
      <c r="H128" s="40">
        <f t="shared" si="43"/>
        <v>1000</v>
      </c>
      <c r="I128" s="42"/>
      <c r="J128" s="42"/>
      <c r="K128" s="42"/>
      <c r="L128" s="42"/>
      <c r="M128" s="42"/>
    </row>
    <row r="129" spans="1:13" ht="14.25">
      <c r="A129" s="39">
        <v>117</v>
      </c>
      <c r="B129" s="40">
        <f t="shared" si="34"/>
        <v>129354.74520998361</v>
      </c>
      <c r="C129" s="61">
        <f t="shared" si="40"/>
        <v>754.56934705823778</v>
      </c>
      <c r="D129" s="40">
        <f t="shared" si="41"/>
        <v>245.43065294176222</v>
      </c>
      <c r="E129" s="40">
        <f t="shared" si="39"/>
        <v>129109.31455704184</v>
      </c>
      <c r="F129" s="40">
        <f t="shared" si="42"/>
        <v>96109.314557041973</v>
      </c>
      <c r="G129" s="40">
        <f t="shared" si="42"/>
        <v>20890.685442958038</v>
      </c>
      <c r="H129" s="40">
        <f t="shared" si="43"/>
        <v>1000</v>
      </c>
      <c r="I129" s="42"/>
      <c r="J129" s="42"/>
      <c r="K129" s="42"/>
      <c r="L129" s="42"/>
      <c r="M129" s="42"/>
    </row>
    <row r="130" spans="1:13" ht="14.25">
      <c r="A130" s="39">
        <v>118</v>
      </c>
      <c r="B130" s="40">
        <f t="shared" si="34"/>
        <v>129109.31455704184</v>
      </c>
      <c r="C130" s="61">
        <f t="shared" si="40"/>
        <v>753.13766824941081</v>
      </c>
      <c r="D130" s="40">
        <f t="shared" si="41"/>
        <v>246.86233175058919</v>
      </c>
      <c r="E130" s="40">
        <f t="shared" si="39"/>
        <v>128862.45222529126</v>
      </c>
      <c r="F130" s="40">
        <f t="shared" si="42"/>
        <v>96862.452225291388</v>
      </c>
      <c r="G130" s="40">
        <f t="shared" si="42"/>
        <v>21137.547774708626</v>
      </c>
      <c r="H130" s="40">
        <f t="shared" si="43"/>
        <v>1000</v>
      </c>
      <c r="I130" s="42"/>
      <c r="J130" s="42"/>
      <c r="K130" s="42"/>
      <c r="L130" s="42"/>
      <c r="M130" s="42"/>
    </row>
    <row r="131" spans="1:13" ht="14.25">
      <c r="A131" s="39">
        <v>119</v>
      </c>
      <c r="B131" s="40">
        <f t="shared" si="34"/>
        <v>128862.45222529126</v>
      </c>
      <c r="C131" s="61">
        <f t="shared" si="40"/>
        <v>751.69763798086569</v>
      </c>
      <c r="D131" s="40">
        <f t="shared" si="41"/>
        <v>248.30236201913431</v>
      </c>
      <c r="E131" s="40">
        <f t="shared" si="39"/>
        <v>128614.14986327212</v>
      </c>
      <c r="F131" s="40">
        <f t="shared" si="42"/>
        <v>97614.149863272251</v>
      </c>
      <c r="G131" s="40">
        <f t="shared" si="42"/>
        <v>21385.85013672776</v>
      </c>
      <c r="H131" s="40">
        <f t="shared" si="43"/>
        <v>1000</v>
      </c>
      <c r="I131" s="42"/>
      <c r="J131" s="42"/>
      <c r="K131" s="42"/>
      <c r="L131" s="42"/>
      <c r="M131" s="42"/>
    </row>
    <row r="132" spans="1:13" ht="14.25">
      <c r="A132" s="63">
        <v>120</v>
      </c>
      <c r="B132" s="64">
        <f t="shared" si="34"/>
        <v>128614.14986327212</v>
      </c>
      <c r="C132" s="65">
        <f t="shared" si="40"/>
        <v>750.24920753575407</v>
      </c>
      <c r="D132" s="64">
        <f t="shared" si="41"/>
        <v>249.75079246424593</v>
      </c>
      <c r="E132" s="64">
        <f t="shared" si="39"/>
        <v>128364.39907080788</v>
      </c>
      <c r="F132" s="64">
        <f t="shared" si="42"/>
        <v>98364.399070808009</v>
      </c>
      <c r="G132" s="64">
        <f t="shared" si="42"/>
        <v>21635.600929192005</v>
      </c>
      <c r="H132" s="64">
        <f t="shared" si="43"/>
        <v>1000</v>
      </c>
      <c r="I132" s="42" t="s">
        <v>36</v>
      </c>
      <c r="J132" s="42"/>
      <c r="K132" s="42"/>
      <c r="L132" s="42"/>
      <c r="M132" s="42"/>
    </row>
    <row r="133" spans="1:13" ht="14.25">
      <c r="A133" s="39">
        <v>121</v>
      </c>
      <c r="B133" s="40"/>
      <c r="C133" s="40" t="s">
        <v>10</v>
      </c>
      <c r="D133" s="40"/>
      <c r="E133" s="40" t="s">
        <v>10</v>
      </c>
      <c r="F133" s="40"/>
      <c r="G133" s="40"/>
      <c r="H133" s="40" t="s">
        <v>10</v>
      </c>
      <c r="I133" s="42"/>
      <c r="J133" s="42"/>
      <c r="K133" s="42"/>
      <c r="L133" s="42"/>
      <c r="M133" s="42"/>
    </row>
    <row r="134" spans="1:13" ht="14.25">
      <c r="A134" s="39"/>
      <c r="B134" s="40"/>
      <c r="C134" s="40"/>
      <c r="D134" s="40"/>
      <c r="E134" s="40"/>
      <c r="F134" s="40"/>
      <c r="G134" s="40"/>
      <c r="H134" s="40"/>
      <c r="I134" s="42"/>
      <c r="J134" s="42"/>
      <c r="K134" s="42"/>
      <c r="L134" s="42"/>
      <c r="M134" s="42"/>
    </row>
    <row r="135" spans="1:13" ht="14.25">
      <c r="A135" s="39"/>
      <c r="B135" s="40"/>
      <c r="C135" s="40"/>
      <c r="D135" s="40"/>
      <c r="E135" s="40"/>
      <c r="F135" s="40"/>
      <c r="G135" s="40"/>
      <c r="H135" s="40"/>
      <c r="I135" s="42"/>
      <c r="J135" s="42"/>
      <c r="K135" s="42"/>
      <c r="L135" s="42"/>
      <c r="M135" s="42"/>
    </row>
    <row r="136" spans="1:13" ht="14.25">
      <c r="A136" s="39"/>
      <c r="B136" s="40"/>
      <c r="C136" s="40"/>
      <c r="D136" s="40"/>
      <c r="E136" s="40"/>
      <c r="F136" s="40"/>
      <c r="G136" s="40"/>
      <c r="H136" s="40"/>
    </row>
    <row r="137" spans="1:13" ht="14.25">
      <c r="A137" s="39"/>
      <c r="B137" s="40"/>
      <c r="C137" s="40"/>
      <c r="D137" s="40"/>
      <c r="E137" s="40"/>
      <c r="F137" s="40"/>
      <c r="G137" s="40"/>
      <c r="H137" s="40"/>
    </row>
    <row r="138" spans="1:13" ht="14.25">
      <c r="A138" s="41"/>
      <c r="B138" s="41"/>
      <c r="C138" s="62"/>
      <c r="D138" s="62"/>
      <c r="E138" s="41"/>
      <c r="F138" s="41"/>
      <c r="G138" s="41"/>
      <c r="H138" s="41"/>
    </row>
    <row r="139" spans="1:13" ht="14.25">
      <c r="A139" s="41"/>
      <c r="B139" s="41"/>
      <c r="C139" s="62"/>
      <c r="D139" s="62"/>
      <c r="E139" s="41"/>
      <c r="F139" s="41"/>
      <c r="G139" s="41"/>
      <c r="H139" s="41"/>
    </row>
    <row r="140" spans="1:13" ht="14.25">
      <c r="A140" s="41"/>
      <c r="B140" s="41"/>
      <c r="C140" s="62"/>
      <c r="D140" s="62"/>
      <c r="E140" s="41"/>
      <c r="F140" s="41"/>
      <c r="G140" s="41"/>
      <c r="H140" s="41"/>
    </row>
    <row r="141" spans="1:13" ht="14.25">
      <c r="A141" s="41"/>
      <c r="B141" s="41"/>
      <c r="C141" s="62"/>
      <c r="D141" s="62"/>
      <c r="E141" s="41"/>
      <c r="F141" s="41"/>
      <c r="G141" s="41"/>
      <c r="H141" s="41"/>
    </row>
    <row r="142" spans="1:13" ht="14.25">
      <c r="A142" s="41"/>
      <c r="B142" s="41"/>
      <c r="C142" s="62"/>
      <c r="D142" s="62"/>
      <c r="E142" s="41"/>
      <c r="F142" s="41"/>
      <c r="G142" s="41"/>
      <c r="H142" s="41"/>
    </row>
    <row r="143" spans="1:13" ht="14.25">
      <c r="A143" s="41"/>
      <c r="B143" s="41"/>
      <c r="C143" s="62"/>
      <c r="D143" s="62"/>
      <c r="E143" s="41"/>
      <c r="F143" s="41"/>
      <c r="G143" s="41"/>
      <c r="H143" s="41"/>
    </row>
    <row r="144" spans="1:13" ht="14.25">
      <c r="A144" s="41"/>
      <c r="B144" s="41"/>
      <c r="C144" s="62"/>
      <c r="D144" s="62"/>
      <c r="E144" s="41"/>
      <c r="F144" s="41"/>
      <c r="G144" s="41"/>
      <c r="H144" s="41"/>
    </row>
    <row r="145" spans="1:8" ht="14.25">
      <c r="A145" s="41"/>
      <c r="B145" s="41"/>
      <c r="C145" s="62"/>
      <c r="D145" s="62"/>
      <c r="E145" s="41"/>
      <c r="F145" s="41"/>
      <c r="G145" s="41"/>
      <c r="H145" s="41"/>
    </row>
    <row r="146" spans="1:8" ht="14.25">
      <c r="A146" s="41"/>
      <c r="B146" s="41"/>
      <c r="C146" s="62"/>
      <c r="D146" s="62"/>
      <c r="E146" s="41"/>
      <c r="F146" s="41"/>
      <c r="G146" s="41"/>
      <c r="H146" s="41"/>
    </row>
    <row r="147" spans="1:8" ht="14.25">
      <c r="A147" s="41"/>
      <c r="B147" s="41"/>
      <c r="C147" s="62"/>
      <c r="D147" s="62"/>
      <c r="E147" s="41"/>
      <c r="F147" s="41"/>
      <c r="G147" s="41"/>
      <c r="H147" s="41"/>
    </row>
    <row r="148" spans="1:8" ht="14.25">
      <c r="A148" s="41"/>
      <c r="B148" s="41"/>
      <c r="C148" s="62"/>
      <c r="D148" s="62"/>
      <c r="E148" s="41"/>
      <c r="F148" s="41"/>
      <c r="G148" s="41"/>
      <c r="H148" s="41"/>
    </row>
    <row r="149" spans="1:8" ht="14.25">
      <c r="A149" s="41"/>
      <c r="B149" s="41"/>
      <c r="C149" s="62"/>
      <c r="D149" s="62"/>
      <c r="E149" s="41"/>
      <c r="F149" s="41"/>
      <c r="G149" s="41"/>
      <c r="H149" s="41"/>
    </row>
    <row r="150" spans="1:8" ht="14.25">
      <c r="A150" s="41"/>
      <c r="B150" s="41"/>
      <c r="C150" s="62"/>
      <c r="D150" s="62"/>
      <c r="E150" s="41"/>
      <c r="F150" s="41"/>
      <c r="G150" s="41"/>
      <c r="H150" s="41"/>
    </row>
    <row r="151" spans="1:8" ht="14.25">
      <c r="A151" s="41"/>
      <c r="B151" s="41"/>
      <c r="C151" s="62"/>
      <c r="D151" s="62"/>
      <c r="E151" s="41"/>
      <c r="F151" s="41"/>
      <c r="G151" s="41"/>
      <c r="H151" s="41"/>
    </row>
    <row r="152" spans="1:8" ht="14.25">
      <c r="A152" s="41"/>
      <c r="B152" s="41"/>
      <c r="C152" s="62"/>
      <c r="D152" s="62"/>
      <c r="E152" s="41"/>
      <c r="F152" s="41"/>
      <c r="G152" s="41"/>
      <c r="H152" s="41"/>
    </row>
    <row r="153" spans="1:8" ht="14.25">
      <c r="A153" s="41"/>
      <c r="B153" s="41"/>
      <c r="C153" s="62"/>
      <c r="D153" s="62"/>
      <c r="E153" s="41"/>
      <c r="F153" s="41"/>
      <c r="G153" s="41"/>
      <c r="H153" s="41"/>
    </row>
    <row r="154" spans="1:8" ht="14.25">
      <c r="A154" s="41"/>
      <c r="B154" s="41"/>
      <c r="C154" s="62"/>
      <c r="D154" s="62"/>
      <c r="E154" s="41"/>
      <c r="F154" s="41"/>
      <c r="G154" s="41"/>
      <c r="H154" s="41"/>
    </row>
    <row r="155" spans="1:8" ht="14.25">
      <c r="A155" s="41"/>
      <c r="B155" s="41"/>
      <c r="C155" s="62"/>
      <c r="D155" s="62"/>
      <c r="E155" s="41"/>
      <c r="F155" s="41"/>
      <c r="G155" s="41"/>
      <c r="H155" s="41"/>
    </row>
    <row r="156" spans="1:8" ht="14.25">
      <c r="A156" s="41"/>
      <c r="B156" s="41"/>
      <c r="C156" s="62"/>
      <c r="D156" s="62"/>
      <c r="E156" s="41"/>
      <c r="F156" s="41"/>
      <c r="G156" s="41"/>
      <c r="H156" s="41"/>
    </row>
    <row r="157" spans="1:8" ht="14.25">
      <c r="A157" s="41"/>
      <c r="B157" s="41"/>
      <c r="C157" s="62"/>
      <c r="D157" s="62"/>
      <c r="E157" s="41"/>
      <c r="F157" s="41"/>
      <c r="G157" s="41"/>
      <c r="H157" s="41"/>
    </row>
    <row r="158" spans="1:8" ht="14.25">
      <c r="A158" s="41"/>
      <c r="B158" s="41"/>
      <c r="C158" s="62"/>
      <c r="D158" s="62"/>
      <c r="E158" s="41"/>
      <c r="F158" s="41"/>
      <c r="G158" s="41"/>
      <c r="H158" s="41"/>
    </row>
    <row r="159" spans="1:8" ht="14.25">
      <c r="A159" s="41"/>
      <c r="B159" s="41"/>
      <c r="C159" s="62"/>
      <c r="D159" s="62"/>
      <c r="E159" s="41"/>
      <c r="F159" s="41"/>
      <c r="G159" s="41"/>
      <c r="H159" s="41"/>
    </row>
    <row r="160" spans="1:8" ht="14.25">
      <c r="A160" s="41"/>
      <c r="B160" s="41"/>
      <c r="C160" s="62"/>
      <c r="D160" s="62"/>
      <c r="E160" s="41"/>
      <c r="F160" s="41"/>
      <c r="G160" s="41"/>
      <c r="H160" s="41"/>
    </row>
    <row r="161" spans="1:8" ht="14.25">
      <c r="A161" s="41"/>
      <c r="B161" s="41"/>
      <c r="C161" s="62"/>
      <c r="D161" s="62"/>
      <c r="E161" s="41"/>
      <c r="F161" s="41"/>
      <c r="G161" s="41"/>
      <c r="H161" s="41"/>
    </row>
    <row r="162" spans="1:8" ht="14.25">
      <c r="A162" s="41"/>
      <c r="B162" s="41"/>
      <c r="C162" s="62"/>
      <c r="D162" s="62"/>
      <c r="E162" s="41"/>
      <c r="F162" s="41"/>
      <c r="G162" s="41"/>
      <c r="H162" s="41"/>
    </row>
    <row r="163" spans="1:8" ht="14.25">
      <c r="A163" s="41"/>
      <c r="B163" s="41"/>
      <c r="C163" s="62"/>
      <c r="D163" s="62"/>
      <c r="E163" s="41"/>
      <c r="F163" s="41"/>
      <c r="G163" s="41"/>
      <c r="H163" s="41"/>
    </row>
    <row r="164" spans="1:8" ht="14.25">
      <c r="A164" s="41"/>
      <c r="B164" s="41"/>
      <c r="C164" s="62"/>
      <c r="D164" s="62"/>
      <c r="E164" s="41"/>
      <c r="F164" s="41"/>
      <c r="G164" s="41"/>
      <c r="H164" s="41"/>
    </row>
    <row r="165" spans="1:8" ht="14.25">
      <c r="A165" s="41"/>
      <c r="B165" s="41"/>
      <c r="C165" s="62"/>
      <c r="D165" s="62"/>
      <c r="E165" s="41"/>
      <c r="F165" s="41"/>
      <c r="G165" s="41"/>
      <c r="H165" s="41"/>
    </row>
    <row r="166" spans="1:8" ht="14.25">
      <c r="A166" s="41"/>
      <c r="B166" s="41"/>
      <c r="C166" s="62"/>
      <c r="D166" s="62"/>
      <c r="E166" s="41"/>
      <c r="F166" s="41"/>
      <c r="G166" s="41"/>
      <c r="H166" s="41"/>
    </row>
    <row r="167" spans="1:8" ht="14.25">
      <c r="A167" s="41"/>
      <c r="B167" s="41"/>
      <c r="C167" s="62"/>
      <c r="D167" s="62"/>
      <c r="E167" s="41"/>
      <c r="F167" s="41"/>
      <c r="G167" s="41"/>
      <c r="H167" s="41"/>
    </row>
    <row r="168" spans="1:8" ht="14.25">
      <c r="A168" s="41"/>
      <c r="B168" s="41"/>
      <c r="C168" s="62"/>
      <c r="D168" s="62"/>
      <c r="E168" s="41"/>
      <c r="F168" s="41"/>
      <c r="G168" s="41"/>
      <c r="H168" s="41"/>
    </row>
    <row r="169" spans="1:8" ht="14.25">
      <c r="A169" s="41"/>
      <c r="B169" s="41"/>
      <c r="C169" s="62"/>
      <c r="D169" s="62"/>
      <c r="E169" s="41"/>
      <c r="F169" s="41"/>
      <c r="G169" s="41"/>
      <c r="H169" s="41"/>
    </row>
    <row r="170" spans="1:8" ht="14.25">
      <c r="A170" s="41"/>
      <c r="B170" s="41"/>
      <c r="C170" s="62"/>
      <c r="D170" s="62"/>
      <c r="E170" s="41"/>
      <c r="F170" s="41"/>
      <c r="G170" s="41"/>
      <c r="H170" s="41"/>
    </row>
    <row r="171" spans="1:8" ht="14.25">
      <c r="A171" s="41"/>
      <c r="B171" s="41"/>
      <c r="C171" s="62"/>
      <c r="D171" s="62"/>
      <c r="E171" s="41"/>
      <c r="F171" s="41"/>
      <c r="G171" s="41"/>
      <c r="H171" s="41"/>
    </row>
    <row r="172" spans="1:8" ht="14.25">
      <c r="A172" s="41"/>
      <c r="B172" s="41"/>
      <c r="C172" s="62"/>
      <c r="D172" s="62"/>
      <c r="E172" s="41"/>
      <c r="F172" s="41"/>
      <c r="G172" s="41"/>
      <c r="H172" s="41"/>
    </row>
    <row r="173" spans="1:8" ht="14.25">
      <c r="A173" s="41"/>
      <c r="B173" s="41"/>
      <c r="C173" s="62"/>
      <c r="D173" s="62"/>
      <c r="E173" s="41"/>
      <c r="F173" s="41"/>
      <c r="G173" s="41"/>
      <c r="H173" s="41"/>
    </row>
    <row r="174" spans="1:8" ht="14.25">
      <c r="A174" s="41"/>
      <c r="B174" s="41"/>
      <c r="C174" s="62"/>
      <c r="D174" s="62"/>
      <c r="E174" s="41"/>
      <c r="F174" s="41"/>
      <c r="G174" s="41"/>
      <c r="H174" s="41"/>
    </row>
    <row r="175" spans="1:8" ht="14.25">
      <c r="A175" s="41"/>
      <c r="B175" s="41"/>
      <c r="C175" s="62"/>
      <c r="D175" s="62"/>
      <c r="E175" s="41"/>
      <c r="F175" s="41"/>
      <c r="G175" s="41"/>
      <c r="H175" s="41"/>
    </row>
    <row r="176" spans="1:8" ht="14.25">
      <c r="A176" s="41"/>
      <c r="B176" s="41"/>
      <c r="C176" s="62"/>
      <c r="D176" s="62"/>
      <c r="E176" s="41"/>
      <c r="F176" s="41"/>
      <c r="G176" s="41"/>
      <c r="H176" s="41"/>
    </row>
    <row r="177" spans="1:8" ht="14.25">
      <c r="A177" s="41"/>
      <c r="B177" s="41"/>
      <c r="C177" s="41"/>
      <c r="D177" s="41"/>
      <c r="E177" s="41"/>
      <c r="F177" s="41"/>
      <c r="G177" s="41"/>
      <c r="H177" s="41"/>
    </row>
    <row r="178" spans="1:8" ht="14.25">
      <c r="A178" s="41"/>
      <c r="B178" s="41"/>
      <c r="C178" s="41"/>
      <c r="D178" s="41"/>
      <c r="E178" s="41"/>
      <c r="F178" s="41"/>
      <c r="G178" s="41"/>
      <c r="H178" s="41"/>
    </row>
    <row r="179" spans="1:8" ht="14.25">
      <c r="A179" s="41"/>
      <c r="B179" s="41"/>
      <c r="C179" s="41"/>
      <c r="D179" s="41"/>
      <c r="E179" s="41"/>
      <c r="F179" s="41"/>
      <c r="G179" s="41"/>
      <c r="H179" s="41"/>
    </row>
    <row r="180" spans="1:8" ht="14.25">
      <c r="A180" s="41"/>
      <c r="B180" s="41"/>
      <c r="C180" s="41"/>
      <c r="D180" s="41"/>
      <c r="E180" s="41"/>
      <c r="F180" s="41"/>
      <c r="G180" s="41"/>
      <c r="H180" s="41"/>
    </row>
    <row r="181" spans="1:8" ht="14.25">
      <c r="A181" s="41"/>
      <c r="B181" s="41"/>
      <c r="C181" s="41"/>
      <c r="D181" s="41"/>
      <c r="E181" s="41"/>
      <c r="F181" s="41"/>
      <c r="G181" s="41"/>
      <c r="H181" s="41"/>
    </row>
    <row r="182" spans="1:8" ht="14.25">
      <c r="A182" s="41"/>
      <c r="B182" s="41"/>
      <c r="C182" s="41"/>
      <c r="D182" s="41"/>
      <c r="E182" s="41"/>
      <c r="F182" s="41"/>
      <c r="G182" s="41"/>
      <c r="H182" s="41"/>
    </row>
    <row r="183" spans="1:8" ht="14.25">
      <c r="A183" s="41"/>
      <c r="B183" s="41"/>
      <c r="C183" s="41"/>
      <c r="D183" s="41"/>
      <c r="E183" s="41"/>
      <c r="F183" s="41"/>
      <c r="G183" s="41"/>
      <c r="H183" s="41"/>
    </row>
    <row r="184" spans="1:8" ht="14.25">
      <c r="A184" s="41"/>
      <c r="B184" s="41"/>
      <c r="C184" s="41"/>
      <c r="D184" s="41"/>
      <c r="E184" s="41"/>
      <c r="F184" s="41"/>
      <c r="G184" s="41"/>
      <c r="H184" s="41"/>
    </row>
    <row r="185" spans="1:8" ht="14.25">
      <c r="A185" s="41"/>
      <c r="B185" s="41"/>
      <c r="C185" s="41"/>
      <c r="D185" s="41"/>
      <c r="E185" s="41"/>
      <c r="F185" s="41"/>
      <c r="G185" s="41"/>
      <c r="H185" s="41"/>
    </row>
    <row r="186" spans="1:8" ht="14.25">
      <c r="A186" s="41"/>
      <c r="B186" s="41"/>
      <c r="C186" s="41"/>
      <c r="D186" s="41"/>
      <c r="E186" s="41"/>
      <c r="F186" s="41"/>
      <c r="G186" s="41"/>
      <c r="H186" s="41"/>
    </row>
    <row r="187" spans="1:8" ht="14.25">
      <c r="A187" s="41"/>
      <c r="B187" s="41"/>
      <c r="C187" s="41"/>
      <c r="D187" s="41"/>
      <c r="E187" s="41"/>
      <c r="F187" s="41"/>
      <c r="G187" s="41"/>
      <c r="H187" s="41"/>
    </row>
    <row r="188" spans="1:8" ht="14.25">
      <c r="A188" s="41"/>
      <c r="B188" s="41"/>
      <c r="C188" s="41"/>
      <c r="D188" s="41"/>
      <c r="E188" s="41"/>
      <c r="F188" s="41"/>
      <c r="G188" s="41"/>
      <c r="H188" s="41"/>
    </row>
    <row r="189" spans="1:8" ht="14.25">
      <c r="A189" s="41"/>
      <c r="B189" s="41"/>
      <c r="C189" s="41"/>
      <c r="D189" s="41"/>
      <c r="E189" s="41"/>
      <c r="F189" s="41"/>
      <c r="G189" s="41"/>
      <c r="H189" s="41"/>
    </row>
    <row r="190" spans="1:8" ht="14.25">
      <c r="A190" s="41"/>
      <c r="B190" s="41"/>
      <c r="C190" s="41"/>
      <c r="D190" s="41"/>
      <c r="E190" s="41"/>
      <c r="F190" s="41"/>
      <c r="G190" s="41"/>
      <c r="H190" s="41"/>
    </row>
    <row r="191" spans="1:8" ht="14.25">
      <c r="A191" s="41"/>
      <c r="B191" s="41"/>
      <c r="C191" s="41"/>
      <c r="D191" s="41"/>
      <c r="E191" s="41"/>
      <c r="F191" s="41"/>
      <c r="G191" s="41"/>
      <c r="H191" s="41"/>
    </row>
    <row r="192" spans="1:8" ht="14.25">
      <c r="A192" s="41"/>
      <c r="B192" s="41"/>
      <c r="C192" s="41"/>
      <c r="D192" s="41"/>
      <c r="E192" s="41"/>
      <c r="F192" s="41"/>
      <c r="G192" s="41"/>
      <c r="H192" s="41"/>
    </row>
    <row r="193" spans="1:8" ht="14.25">
      <c r="A193" s="41"/>
      <c r="B193" s="41"/>
      <c r="C193" s="41"/>
      <c r="D193" s="41"/>
      <c r="E193" s="41"/>
      <c r="F193" s="41"/>
      <c r="G193" s="41"/>
      <c r="H193" s="41"/>
    </row>
    <row r="194" spans="1:8" ht="14.25">
      <c r="A194" s="41"/>
      <c r="B194" s="41"/>
      <c r="C194" s="41"/>
      <c r="D194" s="41"/>
      <c r="E194" s="41"/>
      <c r="F194" s="41"/>
      <c r="G194" s="41"/>
      <c r="H194" s="41"/>
    </row>
    <row r="195" spans="1:8" ht="14.25">
      <c r="A195" s="41"/>
      <c r="B195" s="41"/>
      <c r="C195" s="41"/>
      <c r="D195" s="41"/>
      <c r="E195" s="41"/>
      <c r="F195" s="41"/>
      <c r="G195" s="41"/>
      <c r="H195" s="41"/>
    </row>
    <row r="196" spans="1:8" ht="14.25">
      <c r="A196" s="41"/>
      <c r="B196" s="41"/>
      <c r="C196" s="41"/>
      <c r="D196" s="41"/>
      <c r="E196" s="41"/>
      <c r="F196" s="41"/>
      <c r="G196" s="41"/>
      <c r="H196" s="41"/>
    </row>
    <row r="197" spans="1:8" ht="14.25">
      <c r="A197" s="41"/>
      <c r="B197" s="41"/>
      <c r="C197" s="41"/>
      <c r="D197" s="41"/>
      <c r="E197" s="41"/>
      <c r="F197" s="41"/>
      <c r="G197" s="41"/>
      <c r="H197" s="41"/>
    </row>
    <row r="198" spans="1:8" ht="14.25">
      <c r="A198" s="41"/>
      <c r="B198" s="41"/>
      <c r="C198" s="41"/>
      <c r="D198" s="41"/>
      <c r="E198" s="41"/>
      <c r="F198" s="41"/>
      <c r="G198" s="41"/>
      <c r="H198" s="41"/>
    </row>
    <row r="199" spans="1:8" ht="14.25">
      <c r="A199" s="41"/>
      <c r="B199" s="41"/>
      <c r="C199" s="41"/>
      <c r="D199" s="41"/>
      <c r="E199" s="41"/>
      <c r="F199" s="41"/>
      <c r="G199" s="41"/>
      <c r="H199" s="41"/>
    </row>
    <row r="200" spans="1:8" ht="14.25">
      <c r="A200" s="41"/>
      <c r="B200" s="41"/>
      <c r="C200" s="41"/>
      <c r="D200" s="41"/>
      <c r="E200" s="41"/>
      <c r="F200" s="41"/>
      <c r="G200" s="41"/>
      <c r="H200" s="41"/>
    </row>
    <row r="201" spans="1:8" ht="14.25">
      <c r="A201" s="41"/>
      <c r="B201" s="41"/>
      <c r="C201" s="41"/>
      <c r="D201" s="41"/>
      <c r="E201" s="41"/>
      <c r="F201" s="41"/>
      <c r="G201" s="41"/>
      <c r="H201" s="41"/>
    </row>
    <row r="202" spans="1:8" ht="14.25">
      <c r="A202" s="41"/>
      <c r="B202" s="41"/>
      <c r="C202" s="41"/>
      <c r="D202" s="41"/>
      <c r="E202" s="41"/>
      <c r="F202" s="41"/>
      <c r="G202" s="41"/>
      <c r="H202" s="41"/>
    </row>
    <row r="203" spans="1:8" ht="14.25">
      <c r="A203" s="41"/>
      <c r="B203" s="41"/>
      <c r="C203" s="41"/>
      <c r="D203" s="41"/>
      <c r="E203" s="41"/>
      <c r="F203" s="41"/>
      <c r="G203" s="41"/>
      <c r="H203" s="41"/>
    </row>
    <row r="204" spans="1:8" ht="14.25">
      <c r="A204" s="41"/>
      <c r="B204" s="41"/>
      <c r="C204" s="41"/>
      <c r="D204" s="41"/>
      <c r="E204" s="41"/>
      <c r="F204" s="41"/>
      <c r="G204" s="41"/>
      <c r="H204" s="41"/>
    </row>
    <row r="205" spans="1:8" ht="14.25">
      <c r="A205" s="41"/>
      <c r="B205" s="41"/>
      <c r="C205" s="41"/>
      <c r="D205" s="41"/>
      <c r="E205" s="41"/>
      <c r="F205" s="41"/>
      <c r="G205" s="41"/>
      <c r="H205" s="41"/>
    </row>
    <row r="206" spans="1:8" ht="14.25">
      <c r="A206" s="41"/>
      <c r="B206" s="41"/>
      <c r="C206" s="41"/>
      <c r="D206" s="41"/>
      <c r="E206" s="41"/>
      <c r="F206" s="41"/>
      <c r="G206" s="41"/>
      <c r="H206" s="41"/>
    </row>
    <row r="207" spans="1:8" ht="14.25">
      <c r="A207" s="41"/>
      <c r="B207" s="41"/>
      <c r="C207" s="41"/>
      <c r="D207" s="41"/>
      <c r="E207" s="41"/>
      <c r="F207" s="41"/>
      <c r="G207" s="41"/>
      <c r="H207" s="41"/>
    </row>
    <row r="208" spans="1:8" ht="14.25">
      <c r="A208" s="41"/>
      <c r="B208" s="41"/>
      <c r="C208" s="41"/>
      <c r="D208" s="41"/>
      <c r="E208" s="41"/>
      <c r="F208" s="41"/>
      <c r="G208" s="41"/>
      <c r="H208" s="41"/>
    </row>
    <row r="209" spans="1:8" ht="14.25">
      <c r="A209" s="41"/>
      <c r="B209" s="41"/>
      <c r="C209" s="41"/>
      <c r="D209" s="41"/>
      <c r="E209" s="41"/>
      <c r="F209" s="41"/>
      <c r="G209" s="41"/>
      <c r="H209" s="41"/>
    </row>
    <row r="210" spans="1:8" ht="14.25">
      <c r="A210" s="41"/>
      <c r="B210" s="41"/>
      <c r="C210" s="41"/>
      <c r="D210" s="41"/>
      <c r="E210" s="41"/>
      <c r="F210" s="41"/>
      <c r="G210" s="41"/>
      <c r="H210" s="41"/>
    </row>
    <row r="211" spans="1:8" ht="14.25">
      <c r="A211" s="41"/>
      <c r="B211" s="41"/>
      <c r="C211" s="41"/>
      <c r="D211" s="41"/>
      <c r="E211" s="41"/>
      <c r="F211" s="41"/>
      <c r="G211" s="41"/>
      <c r="H211" s="41"/>
    </row>
    <row r="212" spans="1:8" ht="14.25">
      <c r="A212" s="41"/>
      <c r="B212" s="41"/>
      <c r="C212" s="41"/>
      <c r="D212" s="41"/>
      <c r="E212" s="41"/>
      <c r="F212" s="41"/>
      <c r="G212" s="41"/>
      <c r="H212" s="41"/>
    </row>
    <row r="213" spans="1:8" ht="14.25">
      <c r="A213" s="41"/>
      <c r="B213" s="41"/>
      <c r="C213" s="41"/>
      <c r="D213" s="41"/>
      <c r="E213" s="41"/>
      <c r="F213" s="41"/>
      <c r="G213" s="41"/>
      <c r="H213" s="41"/>
    </row>
    <row r="214" spans="1:8" ht="14.25">
      <c r="A214" s="41"/>
      <c r="B214" s="41"/>
      <c r="C214" s="41"/>
      <c r="D214" s="41"/>
      <c r="E214" s="41"/>
      <c r="F214" s="41"/>
      <c r="G214" s="41"/>
      <c r="H214" s="41"/>
    </row>
    <row r="215" spans="1:8" ht="14.25">
      <c r="A215" s="41"/>
      <c r="B215" s="41"/>
      <c r="C215" s="41"/>
      <c r="D215" s="41"/>
      <c r="E215" s="41"/>
      <c r="F215" s="41"/>
      <c r="G215" s="41"/>
      <c r="H215" s="41"/>
    </row>
    <row r="216" spans="1:8" ht="14.25">
      <c r="A216" s="41"/>
      <c r="B216" s="41"/>
      <c r="C216" s="41"/>
      <c r="D216" s="41"/>
      <c r="E216" s="41"/>
      <c r="F216" s="41"/>
      <c r="G216" s="41"/>
      <c r="H216" s="41"/>
    </row>
    <row r="217" spans="1:8" ht="14.25">
      <c r="A217" s="41"/>
      <c r="B217" s="41"/>
      <c r="C217" s="41"/>
      <c r="D217" s="41"/>
      <c r="E217" s="41"/>
      <c r="F217" s="41"/>
      <c r="G217" s="41"/>
      <c r="H217" s="41"/>
    </row>
    <row r="218" spans="1:8" ht="14.25">
      <c r="A218" s="41"/>
      <c r="B218" s="41"/>
      <c r="C218" s="41"/>
      <c r="D218" s="41"/>
      <c r="E218" s="41"/>
      <c r="F218" s="41"/>
      <c r="G218" s="41"/>
      <c r="H218" s="41"/>
    </row>
    <row r="219" spans="1:8" ht="14.25">
      <c r="A219" s="41"/>
      <c r="B219" s="41"/>
      <c r="C219" s="41"/>
      <c r="D219" s="41"/>
      <c r="E219" s="41"/>
      <c r="F219" s="41"/>
      <c r="G219" s="41"/>
      <c r="H219" s="41"/>
    </row>
    <row r="220" spans="1:8" ht="14.25">
      <c r="A220" s="41"/>
      <c r="B220" s="41"/>
      <c r="C220" s="41"/>
      <c r="D220" s="41"/>
      <c r="E220" s="41"/>
      <c r="F220" s="41"/>
      <c r="G220" s="41"/>
      <c r="H220" s="41"/>
    </row>
    <row r="221" spans="1:8" ht="14.25">
      <c r="A221" s="41"/>
      <c r="B221" s="41"/>
      <c r="C221" s="41"/>
      <c r="D221" s="41"/>
      <c r="E221" s="41"/>
      <c r="F221" s="41"/>
      <c r="G221" s="41"/>
      <c r="H221" s="41"/>
    </row>
    <row r="222" spans="1:8" ht="14.25">
      <c r="A222" s="41"/>
      <c r="B222" s="41"/>
      <c r="C222" s="41"/>
      <c r="D222" s="41"/>
      <c r="E222" s="41"/>
      <c r="F222" s="41"/>
      <c r="G222" s="41"/>
      <c r="H222" s="41"/>
    </row>
    <row r="223" spans="1:8" ht="14.25">
      <c r="A223" s="41"/>
      <c r="B223" s="41"/>
      <c r="C223" s="41"/>
      <c r="D223" s="41"/>
      <c r="E223" s="41"/>
      <c r="F223" s="41"/>
      <c r="G223" s="41"/>
      <c r="H223" s="41"/>
    </row>
    <row r="224" spans="1:8" ht="14.25">
      <c r="A224" s="41"/>
      <c r="B224" s="41"/>
      <c r="C224" s="41"/>
      <c r="D224" s="41"/>
      <c r="E224" s="41"/>
      <c r="F224" s="41"/>
      <c r="G224" s="41"/>
      <c r="H224" s="41"/>
    </row>
    <row r="225" spans="1:8" ht="14.25">
      <c r="A225" s="41"/>
      <c r="B225" s="41"/>
      <c r="C225" s="41"/>
      <c r="D225" s="41"/>
      <c r="E225" s="41"/>
      <c r="F225" s="41"/>
      <c r="G225" s="41"/>
      <c r="H225" s="41"/>
    </row>
    <row r="226" spans="1:8" ht="14.25">
      <c r="A226" s="41"/>
      <c r="B226" s="41"/>
      <c r="C226" s="41"/>
      <c r="D226" s="41"/>
      <c r="E226" s="41"/>
      <c r="F226" s="41"/>
      <c r="G226" s="41"/>
      <c r="H226" s="41"/>
    </row>
    <row r="227" spans="1:8" ht="14.25">
      <c r="A227" s="41"/>
      <c r="B227" s="41"/>
      <c r="C227" s="41"/>
      <c r="D227" s="41"/>
      <c r="E227" s="41"/>
      <c r="F227" s="41"/>
      <c r="G227" s="41"/>
      <c r="H227" s="41"/>
    </row>
    <row r="228" spans="1:8" ht="14.25">
      <c r="A228" s="41"/>
      <c r="B228" s="41"/>
      <c r="C228" s="41"/>
      <c r="D228" s="41"/>
      <c r="E228" s="41"/>
      <c r="F228" s="41"/>
      <c r="G228" s="41"/>
      <c r="H228" s="41"/>
    </row>
    <row r="229" spans="1:8" ht="14.25">
      <c r="A229" s="41"/>
      <c r="B229" s="41"/>
      <c r="C229" s="41"/>
      <c r="D229" s="41"/>
      <c r="E229" s="41"/>
      <c r="F229" s="41"/>
      <c r="G229" s="41"/>
      <c r="H229" s="41"/>
    </row>
    <row r="230" spans="1:8" ht="14.25">
      <c r="A230" s="41"/>
      <c r="B230" s="41"/>
      <c r="C230" s="41"/>
      <c r="D230" s="41"/>
      <c r="E230" s="41"/>
      <c r="F230" s="41"/>
      <c r="G230" s="41"/>
      <c r="H230" s="41"/>
    </row>
    <row r="231" spans="1:8" ht="14.25">
      <c r="A231" s="41"/>
      <c r="B231" s="41"/>
      <c r="C231" s="41"/>
      <c r="D231" s="41"/>
      <c r="E231" s="41"/>
      <c r="F231" s="41"/>
      <c r="G231" s="41"/>
      <c r="H231" s="41"/>
    </row>
    <row r="232" spans="1:8" ht="14.25">
      <c r="A232" s="41"/>
      <c r="B232" s="41"/>
      <c r="C232" s="41"/>
      <c r="D232" s="41"/>
      <c r="E232" s="41"/>
      <c r="F232" s="41"/>
      <c r="G232" s="41"/>
      <c r="H232" s="41"/>
    </row>
    <row r="233" spans="1:8" ht="14.25">
      <c r="A233" s="41"/>
      <c r="B233" s="41"/>
      <c r="C233" s="41"/>
      <c r="D233" s="41"/>
      <c r="E233" s="41"/>
      <c r="F233" s="41"/>
      <c r="G233" s="41"/>
      <c r="H233" s="41"/>
    </row>
    <row r="234" spans="1:8" ht="14.25">
      <c r="A234" s="41"/>
      <c r="B234" s="41"/>
      <c r="C234" s="41"/>
      <c r="D234" s="41"/>
      <c r="E234" s="41"/>
      <c r="F234" s="41"/>
      <c r="G234" s="41"/>
      <c r="H234" s="41"/>
    </row>
    <row r="235" spans="1:8" ht="14.25">
      <c r="A235" s="41"/>
      <c r="B235" s="41"/>
      <c r="C235" s="41"/>
      <c r="D235" s="41"/>
      <c r="E235" s="41"/>
      <c r="F235" s="41"/>
      <c r="G235" s="41"/>
      <c r="H235" s="41"/>
    </row>
    <row r="236" spans="1:8" ht="14.25">
      <c r="A236" s="41"/>
      <c r="B236" s="41"/>
      <c r="C236" s="41"/>
      <c r="D236" s="41"/>
      <c r="E236" s="41"/>
      <c r="F236" s="41"/>
      <c r="G236" s="41"/>
      <c r="H236" s="41"/>
    </row>
    <row r="237" spans="1:8" ht="14.25">
      <c r="A237" s="41"/>
      <c r="B237" s="41"/>
      <c r="C237" s="41"/>
      <c r="D237" s="41"/>
      <c r="E237" s="41"/>
      <c r="F237" s="41"/>
      <c r="G237" s="41"/>
      <c r="H237" s="41"/>
    </row>
    <row r="238" spans="1:8" ht="14.25">
      <c r="A238" s="41"/>
      <c r="B238" s="41"/>
      <c r="C238" s="41"/>
      <c r="D238" s="41"/>
      <c r="E238" s="41"/>
      <c r="F238" s="41"/>
      <c r="G238" s="41"/>
      <c r="H238" s="41"/>
    </row>
    <row r="239" spans="1:8" ht="14.25">
      <c r="A239" s="41"/>
      <c r="B239" s="41"/>
      <c r="C239" s="41"/>
      <c r="D239" s="41"/>
      <c r="E239" s="41"/>
      <c r="F239" s="41"/>
      <c r="G239" s="41"/>
      <c r="H239" s="41"/>
    </row>
    <row r="240" spans="1:8" ht="14.25">
      <c r="A240" s="41"/>
      <c r="B240" s="41"/>
      <c r="C240" s="41"/>
      <c r="D240" s="41"/>
      <c r="E240" s="41"/>
      <c r="F240" s="41"/>
      <c r="G240" s="41"/>
      <c r="H240" s="41"/>
    </row>
    <row r="241" spans="1:8" ht="14.25">
      <c r="A241" s="41"/>
      <c r="B241" s="41"/>
      <c r="C241" s="41"/>
      <c r="D241" s="41"/>
      <c r="E241" s="41"/>
      <c r="F241" s="41"/>
      <c r="G241" s="41"/>
      <c r="H241" s="41"/>
    </row>
    <row r="242" spans="1:8" ht="14.25">
      <c r="A242" s="41"/>
      <c r="B242" s="41"/>
      <c r="C242" s="41"/>
      <c r="D242" s="41"/>
      <c r="E242" s="41"/>
      <c r="F242" s="41"/>
      <c r="G242" s="41"/>
      <c r="H242" s="41"/>
    </row>
    <row r="243" spans="1:8" ht="14.25">
      <c r="A243" s="41"/>
      <c r="B243" s="41"/>
      <c r="C243" s="41"/>
      <c r="D243" s="41"/>
      <c r="E243" s="41"/>
      <c r="F243" s="41"/>
      <c r="G243" s="41"/>
      <c r="H243" s="41"/>
    </row>
    <row r="244" spans="1:8" ht="14.25">
      <c r="A244" s="41"/>
      <c r="B244" s="41"/>
      <c r="C244" s="41"/>
      <c r="D244" s="41"/>
      <c r="E244" s="41"/>
      <c r="F244" s="41"/>
      <c r="G244" s="41"/>
      <c r="H244" s="41"/>
    </row>
    <row r="245" spans="1:8" ht="14.25">
      <c r="A245" s="41"/>
      <c r="B245" s="41"/>
      <c r="C245" s="41"/>
      <c r="D245" s="41"/>
      <c r="E245" s="41"/>
      <c r="F245" s="41"/>
      <c r="G245" s="41"/>
      <c r="H245" s="41"/>
    </row>
    <row r="246" spans="1:8" ht="14.25">
      <c r="A246" s="41"/>
      <c r="B246" s="41"/>
      <c r="C246" s="41"/>
      <c r="D246" s="41"/>
      <c r="E246" s="41"/>
      <c r="F246" s="41"/>
      <c r="G246" s="41"/>
      <c r="H246" s="41"/>
    </row>
    <row r="247" spans="1:8" ht="14.25">
      <c r="A247" s="41"/>
      <c r="B247" s="41"/>
      <c r="C247" s="41"/>
      <c r="D247" s="41"/>
      <c r="E247" s="41"/>
      <c r="F247" s="41"/>
      <c r="G247" s="41"/>
      <c r="H247" s="41"/>
    </row>
    <row r="248" spans="1:8" ht="14.25">
      <c r="A248" s="41"/>
      <c r="B248" s="41"/>
      <c r="C248" s="41"/>
      <c r="D248" s="41"/>
      <c r="E248" s="41"/>
      <c r="F248" s="41"/>
      <c r="G248" s="41"/>
      <c r="H248" s="41"/>
    </row>
    <row r="249" spans="1:8" ht="14.25">
      <c r="A249" s="41"/>
      <c r="B249" s="41"/>
      <c r="C249" s="41"/>
      <c r="D249" s="41"/>
      <c r="E249" s="41"/>
      <c r="F249" s="41"/>
      <c r="G249" s="41"/>
      <c r="H249" s="41"/>
    </row>
    <row r="250" spans="1:8" ht="14.25">
      <c r="A250" s="41"/>
      <c r="B250" s="41"/>
      <c r="C250" s="41"/>
      <c r="D250" s="41"/>
      <c r="E250" s="41"/>
      <c r="F250" s="41"/>
      <c r="G250" s="41"/>
      <c r="H250" s="41"/>
    </row>
    <row r="251" spans="1:8" ht="14.25">
      <c r="A251" s="41"/>
      <c r="B251" s="41"/>
      <c r="C251" s="41"/>
      <c r="D251" s="41"/>
      <c r="E251" s="41"/>
      <c r="F251" s="41"/>
      <c r="G251" s="41"/>
      <c r="H251" s="41"/>
    </row>
    <row r="252" spans="1:8" ht="14.25">
      <c r="A252" s="41"/>
      <c r="B252" s="41"/>
      <c r="C252" s="41"/>
      <c r="D252" s="41"/>
      <c r="E252" s="41"/>
      <c r="F252" s="41"/>
      <c r="G252" s="41"/>
      <c r="H252" s="41"/>
    </row>
    <row r="253" spans="1:8" ht="14.25">
      <c r="A253" s="41"/>
      <c r="B253" s="41"/>
      <c r="C253" s="41"/>
      <c r="D253" s="41"/>
      <c r="E253" s="41"/>
      <c r="F253" s="41"/>
      <c r="G253" s="41"/>
      <c r="H253" s="41"/>
    </row>
    <row r="254" spans="1:8" ht="14.25">
      <c r="A254" s="41"/>
      <c r="B254" s="41"/>
      <c r="C254" s="41"/>
      <c r="D254" s="41"/>
      <c r="E254" s="41"/>
      <c r="F254" s="41"/>
      <c r="G254" s="41"/>
      <c r="H254" s="41"/>
    </row>
    <row r="255" spans="1:8" ht="14.25">
      <c r="A255" s="41"/>
      <c r="B255" s="41"/>
      <c r="C255" s="41"/>
      <c r="D255" s="41"/>
      <c r="E255" s="41"/>
      <c r="F255" s="41"/>
      <c r="G255" s="41"/>
      <c r="H255" s="41"/>
    </row>
    <row r="256" spans="1:8" ht="14.25">
      <c r="A256" s="41"/>
      <c r="B256" s="41"/>
      <c r="C256" s="41"/>
      <c r="D256" s="41"/>
      <c r="E256" s="41"/>
      <c r="F256" s="41"/>
      <c r="G256" s="41"/>
      <c r="H256" s="41"/>
    </row>
    <row r="257" spans="1:8" ht="14.25">
      <c r="A257" s="41"/>
      <c r="B257" s="41"/>
      <c r="C257" s="41"/>
      <c r="D257" s="41"/>
      <c r="E257" s="41"/>
      <c r="F257" s="41"/>
      <c r="G257" s="41"/>
      <c r="H257" s="41"/>
    </row>
    <row r="258" spans="1:8" ht="14.25">
      <c r="A258" s="41"/>
      <c r="B258" s="41"/>
      <c r="C258" s="41"/>
      <c r="D258" s="41"/>
      <c r="E258" s="41"/>
      <c r="F258" s="41"/>
      <c r="G258" s="41"/>
      <c r="H258" s="41"/>
    </row>
    <row r="259" spans="1:8" ht="14.25">
      <c r="A259" s="41"/>
      <c r="B259" s="41"/>
      <c r="C259" s="41"/>
      <c r="D259" s="41"/>
      <c r="E259" s="41"/>
      <c r="F259" s="41"/>
      <c r="G259" s="41"/>
      <c r="H259" s="41"/>
    </row>
    <row r="260" spans="1:8" ht="14.25">
      <c r="A260" s="41"/>
      <c r="B260" s="41"/>
      <c r="C260" s="41"/>
      <c r="D260" s="41"/>
      <c r="E260" s="41"/>
      <c r="F260" s="41"/>
      <c r="G260" s="41"/>
      <c r="H260" s="41"/>
    </row>
    <row r="261" spans="1:8" ht="14.25">
      <c r="A261" s="41"/>
      <c r="B261" s="41"/>
      <c r="C261" s="41"/>
      <c r="D261" s="41"/>
      <c r="E261" s="41"/>
      <c r="F261" s="41"/>
      <c r="G261" s="41"/>
      <c r="H261" s="41"/>
    </row>
    <row r="262" spans="1:8" ht="14.25">
      <c r="A262" s="41"/>
      <c r="B262" s="41"/>
      <c r="C262" s="41"/>
      <c r="D262" s="41"/>
      <c r="E262" s="41"/>
      <c r="F262" s="41"/>
      <c r="G262" s="41"/>
      <c r="H262" s="41"/>
    </row>
    <row r="263" spans="1:8" ht="14.25">
      <c r="A263" s="41"/>
      <c r="B263" s="41"/>
      <c r="C263" s="41"/>
      <c r="D263" s="41"/>
      <c r="E263" s="41"/>
      <c r="F263" s="41"/>
      <c r="G263" s="41"/>
      <c r="H263" s="41"/>
    </row>
    <row r="264" spans="1:8" ht="14.25">
      <c r="A264" s="41"/>
      <c r="B264" s="41"/>
      <c r="C264" s="41"/>
      <c r="D264" s="41"/>
      <c r="E264" s="41"/>
      <c r="F264" s="41"/>
      <c r="G264" s="41"/>
      <c r="H264" s="41"/>
    </row>
    <row r="265" spans="1:8" ht="14.25">
      <c r="A265" s="41"/>
      <c r="B265" s="41"/>
      <c r="C265" s="41"/>
      <c r="D265" s="41"/>
      <c r="E265" s="41"/>
      <c r="F265" s="41"/>
      <c r="G265" s="41"/>
      <c r="H265" s="41"/>
    </row>
    <row r="266" spans="1:8" ht="14.25">
      <c r="A266" s="41"/>
      <c r="B266" s="41"/>
      <c r="C266" s="41"/>
      <c r="D266" s="41"/>
      <c r="E266" s="41"/>
      <c r="F266" s="41"/>
      <c r="G266" s="41"/>
      <c r="H266" s="41"/>
    </row>
    <row r="267" spans="1:8" ht="14.25">
      <c r="A267" s="41"/>
      <c r="B267" s="41"/>
      <c r="C267" s="41"/>
      <c r="D267" s="41"/>
      <c r="E267" s="41"/>
      <c r="F267" s="41"/>
      <c r="G267" s="41"/>
      <c r="H267" s="41"/>
    </row>
    <row r="268" spans="1:8" ht="14.25">
      <c r="A268" s="41"/>
      <c r="B268" s="41"/>
      <c r="C268" s="41"/>
      <c r="D268" s="41"/>
      <c r="E268" s="41"/>
      <c r="F268" s="41"/>
      <c r="G268" s="41"/>
      <c r="H268" s="41"/>
    </row>
    <row r="269" spans="1:8" ht="14.25">
      <c r="A269" s="41"/>
      <c r="B269" s="41"/>
      <c r="C269" s="41"/>
      <c r="D269" s="41"/>
      <c r="E269" s="41"/>
      <c r="F269" s="41"/>
      <c r="G269" s="41"/>
      <c r="H269" s="41"/>
    </row>
    <row r="270" spans="1:8" ht="14.25">
      <c r="A270" s="41"/>
      <c r="B270" s="41"/>
      <c r="C270" s="41"/>
      <c r="D270" s="41"/>
      <c r="E270" s="41"/>
      <c r="F270" s="41"/>
      <c r="G270" s="41"/>
      <c r="H270" s="41"/>
    </row>
    <row r="271" spans="1:8" ht="14.25">
      <c r="A271" s="41"/>
      <c r="B271" s="41"/>
      <c r="C271" s="41"/>
      <c r="D271" s="41"/>
      <c r="E271" s="41"/>
      <c r="F271" s="41"/>
      <c r="G271" s="41"/>
      <c r="H271" s="41"/>
    </row>
    <row r="272" spans="1:8" ht="14.25">
      <c r="A272" s="41"/>
      <c r="B272" s="41"/>
      <c r="C272" s="41"/>
      <c r="D272" s="41"/>
      <c r="E272" s="41"/>
      <c r="F272" s="41"/>
      <c r="G272" s="41"/>
      <c r="H272" s="41"/>
    </row>
    <row r="273" spans="1:8" ht="14.25">
      <c r="A273" s="41"/>
      <c r="B273" s="41"/>
      <c r="C273" s="41"/>
      <c r="D273" s="41"/>
      <c r="E273" s="41"/>
      <c r="F273" s="41"/>
      <c r="G273" s="41"/>
      <c r="H273" s="41"/>
    </row>
    <row r="274" spans="1:8" ht="14.25">
      <c r="A274" s="41"/>
      <c r="B274" s="41"/>
      <c r="C274" s="41"/>
      <c r="D274" s="41"/>
      <c r="E274" s="41"/>
      <c r="F274" s="41"/>
      <c r="G274" s="41"/>
      <c r="H274" s="41"/>
    </row>
    <row r="275" spans="1:8" ht="14.25">
      <c r="A275" s="41"/>
      <c r="B275" s="41"/>
      <c r="C275" s="41"/>
      <c r="D275" s="41"/>
      <c r="E275" s="41"/>
      <c r="F275" s="41"/>
      <c r="G275" s="41"/>
      <c r="H275" s="41"/>
    </row>
    <row r="276" spans="1:8" ht="14.25">
      <c r="A276" s="41"/>
      <c r="B276" s="41"/>
      <c r="C276" s="41"/>
      <c r="D276" s="41"/>
      <c r="E276" s="41"/>
      <c r="F276" s="41"/>
      <c r="G276" s="41"/>
      <c r="H276" s="41"/>
    </row>
    <row r="277" spans="1:8" ht="14.25">
      <c r="A277" s="41"/>
      <c r="B277" s="41"/>
      <c r="C277" s="41"/>
      <c r="D277" s="41"/>
      <c r="E277" s="41"/>
      <c r="F277" s="41"/>
      <c r="G277" s="41"/>
      <c r="H277" s="41"/>
    </row>
    <row r="278" spans="1:8" ht="14.25">
      <c r="A278" s="41"/>
      <c r="B278" s="41"/>
      <c r="C278" s="41"/>
      <c r="D278" s="41"/>
      <c r="E278" s="41"/>
      <c r="F278" s="41"/>
      <c r="G278" s="41"/>
      <c r="H278" s="41"/>
    </row>
    <row r="279" spans="1:8" ht="14.25">
      <c r="A279" s="41"/>
      <c r="B279" s="41"/>
      <c r="C279" s="41"/>
      <c r="D279" s="41"/>
      <c r="E279" s="41"/>
      <c r="F279" s="41"/>
      <c r="G279" s="41"/>
      <c r="H279" s="41"/>
    </row>
    <row r="280" spans="1:8" ht="14.25">
      <c r="A280" s="41"/>
      <c r="B280" s="41"/>
      <c r="C280" s="41"/>
      <c r="D280" s="41"/>
      <c r="E280" s="41"/>
      <c r="F280" s="41"/>
      <c r="G280" s="41"/>
      <c r="H280" s="41"/>
    </row>
    <row r="281" spans="1:8" ht="14.25">
      <c r="A281" s="41"/>
      <c r="B281" s="41"/>
      <c r="C281" s="41"/>
      <c r="D281" s="41"/>
      <c r="E281" s="41"/>
      <c r="F281" s="41"/>
      <c r="G281" s="41"/>
      <c r="H281" s="41"/>
    </row>
    <row r="282" spans="1:8" ht="14.25">
      <c r="A282" s="41"/>
      <c r="B282" s="41"/>
      <c r="C282" s="41"/>
      <c r="D282" s="41"/>
      <c r="E282" s="41"/>
      <c r="F282" s="41"/>
      <c r="G282" s="41"/>
      <c r="H282" s="41"/>
    </row>
    <row r="283" spans="1:8" ht="14.25">
      <c r="A283" s="41"/>
      <c r="B283" s="41"/>
      <c r="C283" s="41"/>
      <c r="D283" s="41"/>
      <c r="E283" s="41"/>
      <c r="F283" s="41"/>
      <c r="G283" s="41"/>
      <c r="H283" s="41"/>
    </row>
    <row r="284" spans="1:8" ht="14.25">
      <c r="A284" s="41"/>
      <c r="B284" s="41"/>
      <c r="C284" s="41"/>
      <c r="D284" s="41"/>
      <c r="E284" s="41"/>
      <c r="F284" s="41"/>
      <c r="G284" s="41"/>
      <c r="H284" s="41"/>
    </row>
    <row r="285" spans="1:8" ht="14.25">
      <c r="A285" s="41"/>
      <c r="B285" s="41"/>
      <c r="C285" s="41"/>
      <c r="D285" s="41"/>
      <c r="E285" s="41"/>
      <c r="F285" s="41"/>
      <c r="G285" s="41"/>
      <c r="H285" s="41"/>
    </row>
    <row r="286" spans="1:8" ht="14.25">
      <c r="A286" s="41"/>
      <c r="B286" s="41"/>
      <c r="C286" s="41"/>
      <c r="D286" s="41"/>
      <c r="E286" s="41"/>
      <c r="F286" s="41"/>
      <c r="G286" s="41"/>
      <c r="H286" s="41"/>
    </row>
    <row r="287" spans="1:8" ht="14.25">
      <c r="A287" s="41"/>
      <c r="B287" s="41"/>
      <c r="C287" s="41"/>
      <c r="D287" s="41"/>
      <c r="E287" s="41"/>
      <c r="F287" s="41"/>
      <c r="G287" s="41"/>
      <c r="H287" s="41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showGridLines="0" workbookViewId="0">
      <selection activeCell="A24" sqref="A24"/>
    </sheetView>
  </sheetViews>
  <sheetFormatPr baseColWidth="10" defaultRowHeight="12.75"/>
  <cols>
    <col min="6" max="6" width="9" customWidth="1"/>
    <col min="7" max="7" width="9.28515625" customWidth="1"/>
  </cols>
  <sheetData>
    <row r="1" spans="1:8" ht="13.5" thickBot="1"/>
    <row r="2" spans="1:8" ht="20.25">
      <c r="C2" s="68"/>
      <c r="D2" s="69" t="s">
        <v>3</v>
      </c>
      <c r="E2" s="70"/>
      <c r="F2" s="71"/>
      <c r="G2" s="72"/>
    </row>
    <row r="3" spans="1:8" ht="21" thickBot="1">
      <c r="C3" s="73"/>
      <c r="D3" s="79" t="s">
        <v>4</v>
      </c>
      <c r="E3" s="80"/>
      <c r="F3" s="81"/>
      <c r="G3" s="74"/>
    </row>
    <row r="5" spans="1:8" ht="15">
      <c r="A5" s="41" t="s">
        <v>37</v>
      </c>
      <c r="G5" s="78">
        <f>'Tilgung_jährl-Verr'!C6/100</f>
        <v>0.02</v>
      </c>
      <c r="H5" t="s">
        <v>38</v>
      </c>
    </row>
    <row r="6" spans="1:8" ht="15">
      <c r="E6" s="77"/>
      <c r="G6" s="78">
        <f>'Tilgung_jährl-Verr'!C7/100</f>
        <v>0.03</v>
      </c>
      <c r="H6" t="s">
        <v>39</v>
      </c>
    </row>
  </sheetData>
  <phoneticPr fontId="0" type="noConversion"/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showGridLines="0" topLeftCell="B1" zoomScaleNormal="100" workbookViewId="0">
      <selection activeCell="I18" sqref="I18"/>
    </sheetView>
  </sheetViews>
  <sheetFormatPr baseColWidth="10" defaultRowHeight="12.75"/>
  <cols>
    <col min="5" max="5" width="8.140625" customWidth="1"/>
  </cols>
  <sheetData>
    <row r="1" spans="1:1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3.5" thickBo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20.25">
      <c r="A3" s="82"/>
      <c r="B3" s="82"/>
      <c r="C3" s="83" t="s">
        <v>0</v>
      </c>
      <c r="D3" s="84"/>
      <c r="E3" s="85"/>
      <c r="F3" s="82"/>
      <c r="G3" s="82"/>
      <c r="H3" s="82"/>
      <c r="I3" s="82"/>
      <c r="J3" s="82"/>
      <c r="K3" s="82"/>
      <c r="L3" s="82"/>
    </row>
    <row r="4" spans="1:12" ht="7.15" customHeight="1">
      <c r="A4" s="82"/>
      <c r="B4" s="82"/>
      <c r="C4" s="86"/>
      <c r="D4" s="87"/>
      <c r="E4" s="88"/>
      <c r="F4" s="82"/>
      <c r="G4" s="82"/>
      <c r="H4" s="82"/>
      <c r="I4" s="82"/>
      <c r="J4" s="82"/>
      <c r="K4" s="82"/>
      <c r="L4" s="82"/>
    </row>
    <row r="5" spans="1:12" ht="21" thickBot="1">
      <c r="A5" s="82"/>
      <c r="B5" s="82"/>
      <c r="C5" s="89" t="s">
        <v>1</v>
      </c>
      <c r="D5" s="90"/>
      <c r="E5" s="91"/>
      <c r="F5" s="82"/>
      <c r="G5" s="82"/>
      <c r="H5" s="82"/>
      <c r="I5" s="82"/>
      <c r="J5" s="82"/>
      <c r="K5" s="82"/>
      <c r="L5" s="82"/>
    </row>
    <row r="6" spans="1:1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>
      <c r="A16" s="82"/>
      <c r="B16" s="82"/>
      <c r="C16" s="82"/>
      <c r="D16" s="82"/>
      <c r="E16" s="82"/>
      <c r="F16" s="82"/>
      <c r="G16" s="82"/>
      <c r="H16" s="82"/>
      <c r="I16" s="98" t="s">
        <v>44</v>
      </c>
      <c r="J16" s="82"/>
      <c r="K16" s="82"/>
      <c r="L16" s="82"/>
    </row>
    <row r="17" spans="1:1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>
      <c r="A23" s="82"/>
      <c r="J23" s="82"/>
      <c r="K23" s="82"/>
      <c r="L23" s="82"/>
    </row>
    <row r="24" spans="1:1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>
      <c r="A25" s="94" t="s">
        <v>42</v>
      </c>
      <c r="B25" s="95"/>
      <c r="C25" s="95"/>
      <c r="D25" s="95"/>
      <c r="E25" s="95"/>
      <c r="F25" s="95"/>
      <c r="G25" s="95"/>
      <c r="H25" s="95"/>
      <c r="I25" s="82"/>
      <c r="J25" s="82"/>
      <c r="K25" s="82"/>
      <c r="L25" s="82"/>
    </row>
    <row r="26" spans="1:12">
      <c r="A26" s="96" t="s">
        <v>2</v>
      </c>
      <c r="B26" s="95"/>
      <c r="C26" s="95"/>
      <c r="D26" s="95"/>
      <c r="E26" s="95"/>
      <c r="F26" s="95"/>
      <c r="G26" s="95"/>
      <c r="H26" s="95"/>
      <c r="I26" s="82"/>
      <c r="J26" s="82"/>
      <c r="K26" s="82"/>
      <c r="L26" s="82"/>
    </row>
    <row r="27" spans="1:1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</sheetData>
  <phoneticPr fontId="0" type="noConversion"/>
  <printOptions gridLinesSet="0"/>
  <pageMargins left="0.78740157480314965" right="0.78740157480314965" top="0.78740157480314965" bottom="0.78740157480314965" header="0" footer="0"/>
  <pageSetup paperSize="9" orientation="portrait" horizontalDpi="0" verticalDpi="0" r:id="rId1"/>
  <headerFooter alignWithMargins="0">
    <oddHeader>&amp;A</oddHeader>
    <oddFooter>Seite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Tilgung_jährl-Verr</vt:lpstr>
      <vt:lpstr>Tilgung_mtl-Verr</vt:lpstr>
      <vt:lpstr>Grafik</vt:lpstr>
      <vt:lpstr>Übersicht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Berufl. Schulen des Kreises Co</dc:creator>
  <cp:lastModifiedBy>striker2</cp:lastModifiedBy>
  <dcterms:created xsi:type="dcterms:W3CDTF">2002-12-28T11:34:57Z</dcterms:created>
  <dcterms:modified xsi:type="dcterms:W3CDTF">2019-01-11T21:44:18Z</dcterms:modified>
</cp:coreProperties>
</file>